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wdp" ContentType="image/vnd.ms-photo"/>
  <Default Extension="JPG" ContentType="image/jpe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0225"/>
  <workbookPr showInkAnnotation="0" checkCompatibility="1" autoCompressPictures="0"/>
  <bookViews>
    <workbookView xWindow="0" yWindow="0" windowWidth="25600" windowHeight="13880" tabRatio="926"/>
  </bookViews>
  <sheets>
    <sheet name="Cumulative Regular Season" sheetId="38" r:id="rId1"/>
    <sheet name="Exhibition-&gt;" sheetId="1" r:id="rId2"/>
    <sheet name="Sept 12 vs UOIT" sheetId="4" r:id="rId3"/>
    <sheet name="Sept 18 vs Western" sheetId="129" r:id="rId4"/>
    <sheet name="Sept 24 @ York" sheetId="128" r:id="rId5"/>
    <sheet name="Sept 25 vs UOIT" sheetId="120" r:id="rId6"/>
    <sheet name="Oct 3 vs York" sheetId="126" r:id="rId7"/>
    <sheet name="Oct 24 @ Cornell" sheetId="127" r:id="rId8"/>
    <sheet name="no game" sheetId="131" r:id="rId9"/>
    <sheet name="Cumulative Exhibition" sheetId="108" r:id="rId10"/>
    <sheet name="Regular Season-&gt;" sheetId="2" r:id="rId11"/>
    <sheet name="Oct 9 vs Concordia" sheetId="66" r:id="rId12"/>
    <sheet name="Oct 10 vs UQTR" sheetId="78" r:id="rId13"/>
    <sheet name="Oct 15 vs Guelph" sheetId="81" r:id="rId14"/>
    <sheet name="Oct 17 @ Western" sheetId="87" r:id="rId15"/>
    <sheet name="Oct 22 @ Guelph" sheetId="88" r:id="rId16"/>
    <sheet name="Oct 30 vs York" sheetId="85" r:id="rId17"/>
    <sheet name="Oct 31 @ Brock" sheetId="84" r:id="rId18"/>
    <sheet name="Nov 5 @ Laurier" sheetId="82" r:id="rId19"/>
    <sheet name="Nov 6 vs McGill" sheetId="83" r:id="rId20"/>
    <sheet name="Nov 13 @ Nipissing" sheetId="67" r:id="rId21"/>
    <sheet name="Nov 14 @ Laurentian" sheetId="101" r:id="rId22"/>
    <sheet name="Nov 20 vs Carleton" sheetId="100" r:id="rId23"/>
    <sheet name="Nov 21 vs RMC" sheetId="99" r:id="rId24"/>
    <sheet name="Nov 26 vs Laurier" sheetId="98" r:id="rId25"/>
    <sheet name="Nov 28 @ Waterloo" sheetId="91" r:id="rId26"/>
    <sheet name="Dec 4 @ UOIT" sheetId="97" r:id="rId27"/>
    <sheet name="Dec 5 @ Queen's" sheetId="96" r:id="rId28"/>
    <sheet name="Jan 6 vs Toronto" sheetId="93" r:id="rId29"/>
    <sheet name="Jan 8 vs Waterloo" sheetId="95" r:id="rId30"/>
    <sheet name="Jan 15 @ Lakehead" sheetId="94" r:id="rId31"/>
    <sheet name="Jan 16 @ Lakehead" sheetId="92" r:id="rId32"/>
    <sheet name="Jan 21 vs Brock" sheetId="119" r:id="rId33"/>
    <sheet name="Jan 23 vs Windsor" sheetId="118" r:id="rId34"/>
    <sheet name="Jan 28 vs Guelph" sheetId="121" r:id="rId35"/>
    <sheet name="Jan 30 @ Windsor" sheetId="122" r:id="rId36"/>
    <sheet name="Feb 5 @ York" sheetId="123" r:id="rId37"/>
    <sheet name="Feb 6 @ Toronto" sheetId="124" r:id="rId38"/>
    <sheet name="Feb 10 vs Western" sheetId="130" r:id="rId39"/>
    <sheet name="Playoff Bracket" sheetId="141" r:id="rId40"/>
    <sheet name="Roster Breakdown" sheetId="143" r:id="rId41"/>
    <sheet name="Cumulative One Sheet" sheetId="134" r:id="rId42"/>
    <sheet name="Sheet1" sheetId="135" r:id="rId43"/>
    <sheet name="Medals View" sheetId="139" r:id="rId44"/>
    <sheet name="Calendar" sheetId="136" r:id="rId45"/>
    <sheet name="#8 Wigle" sheetId="132" r:id="rId46"/>
    <sheet name="Sheet2" sheetId="140" r:id="rId47"/>
    <sheet name="Playoffs-&gt;" sheetId="3" r:id="rId48"/>
    <sheet name="Q-Finals Game 1 Feb 13 vs UQTR" sheetId="113" r:id="rId49"/>
    <sheet name="Q-Finals Game 2 Feb 16 @ UQTR" sheetId="117" r:id="rId50"/>
    <sheet name="Q-Finals Game 3 Feb 19 @ UQTR " sheetId="110" r:id="rId51"/>
    <sheet name="Cumulative Playoffs" sheetId="57" r:id="rId52"/>
    <sheet name="Cumulative-&gt;" sheetId="13" r:id="rId53"/>
    <sheet name="Overall Cumulative Statistics" sheetId="58" r:id="rId54"/>
    <sheet name="TEMPLATE" sheetId="137" r:id="rId55"/>
    <sheet name="Medals" sheetId="138" r:id="rId56"/>
  </sheets>
  <definedNames>
    <definedName name="_xlnm._FilterDatabase" localSheetId="0" hidden="1">'Cumulative Regular Season'!$CK$135:$DJ$155</definedName>
    <definedName name="_xlnm.Print_Area" localSheetId="9">'Cumulative Exhibition'!$A$1:$V$51</definedName>
    <definedName name="_xlnm.Print_Area" localSheetId="41">'Cumulative One Sheet'!$A$1:$Z$54</definedName>
    <definedName name="_xlnm.Print_Area" localSheetId="51">'Cumulative Playoffs'!$A$1:$V$55</definedName>
    <definedName name="_xlnm.Print_Area" localSheetId="0">'Cumulative Regular Season'!$A$1:$V$51</definedName>
    <definedName name="_xlnm.Print_Area" localSheetId="27">'Dec 5 @ Queen''s'!$A$1:$V$56</definedName>
    <definedName name="_xlnm.Print_Area" localSheetId="38">'Feb 10 vs Western'!$A$1:$V$55</definedName>
    <definedName name="_xlnm.Print_Area" localSheetId="36">'Feb 5 @ York'!$A$1:$V$55</definedName>
    <definedName name="_xlnm.Print_Area" localSheetId="37">'Feb 6 @ Toronto'!$A$1:$V$55</definedName>
    <definedName name="_xlnm.Print_Area" localSheetId="30">'Jan 15 @ Lakehead'!$A$1:$V$55</definedName>
    <definedName name="_xlnm.Print_Area" localSheetId="31">'Jan 16 @ Lakehead'!$A$1:$V$55</definedName>
    <definedName name="_xlnm.Print_Area" localSheetId="32">'Jan 21 vs Brock'!$A$1:$V$55</definedName>
    <definedName name="_xlnm.Print_Area" localSheetId="33">'Jan 23 vs Windsor'!$A$1:$V$55</definedName>
    <definedName name="_xlnm.Print_Area" localSheetId="34">'Jan 28 vs Guelph'!$A$1:$V$55</definedName>
    <definedName name="_xlnm.Print_Area" localSheetId="35">'Jan 30 @ Windsor'!$A$1:$V$55</definedName>
    <definedName name="_xlnm.Print_Area" localSheetId="28">'Jan 6 vs Toronto'!$A$1:$V$55</definedName>
    <definedName name="_xlnm.Print_Area" localSheetId="29">'Jan 8 vs Waterloo'!$A$1:$V$55</definedName>
    <definedName name="_xlnm.Print_Area" localSheetId="8">'no game'!$A$1:$V$58</definedName>
    <definedName name="_xlnm.Print_Area" localSheetId="14">'Oct 17 @ Western'!$A$1:$Z$51</definedName>
    <definedName name="_xlnm.Print_Area" localSheetId="7">'Oct 24 @ Cornell'!$A$1:$V$51</definedName>
    <definedName name="_xlnm.Print_Area" localSheetId="6">'Oct 3 vs York'!$A$1:$V$51</definedName>
    <definedName name="_xlnm.Print_Area" localSheetId="11">'Oct 9 vs Concordia'!$A$1:$V$51</definedName>
    <definedName name="_xlnm.Print_Area" localSheetId="53">'Overall Cumulative Statistics'!$A$1:$V$60</definedName>
    <definedName name="_xlnm.Print_Area" localSheetId="48">'Q-Finals Game 1 Feb 13 vs UQTR'!$A$1:$V$55</definedName>
    <definedName name="_xlnm.Print_Area" localSheetId="49">'Q-Finals Game 2 Feb 16 @ UQTR'!$A$1:$V$55</definedName>
    <definedName name="_xlnm.Print_Area" localSheetId="50">'Q-Finals Game 3 Feb 19 @ UQTR '!$A$1:$V$55</definedName>
    <definedName name="_xlnm.Print_Area" localSheetId="40">'Roster Breakdown'!$A$1:$Z$54</definedName>
    <definedName name="_xlnm.Print_Area" localSheetId="2">'Sept 12 vs UOIT'!$A$1:$V$51</definedName>
    <definedName name="_xlnm.Print_Area" localSheetId="3">'Sept 18 vs Western'!$A$1:$V$51</definedName>
    <definedName name="_xlnm.Print_Area" localSheetId="4">'Sept 24 @ York'!$A$1:$V$51</definedName>
    <definedName name="_xlnm.Print_Area" localSheetId="5">'Sept 25 vs UOIT'!$A$1:$V$51</definedName>
    <definedName name="_xlnm.Print_Area" localSheetId="54">TEMPLATE!$A$1:$V$55</definedName>
  </definedNames>
  <calcPr calcId="140001" concurrentCalc="0"/>
  <webPublishing allowPng="1" targetScreenSize="1024x768" dpi="72" codePage="10000"/>
  <extLst>
    <ext xmlns:mx="http://schemas.microsoft.com/office/mac/excel/2008/main" uri="{7523E5D3-25F3-A5E0-1632-64F254C22452}">
      <mx:AutoWeb TWS="1" Flags="0" Path="Whiffen HD:Users:davewhiffen2016:Documents:app:data:stats_cum.htm" Sheet="Cumulative One Sheet"/>
      <mx:ArchID Flags="2"/>
    </ext>
  </extLst>
</workbook>
</file>

<file path=xl/calcChain.xml><?xml version="1.0" encoding="utf-8"?>
<calcChain xmlns="http://schemas.openxmlformats.org/spreadsheetml/2006/main">
  <c r="EB19" i="38" l="1"/>
  <c r="Q49" i="143"/>
  <c r="EA19" i="38"/>
  <c r="P49" i="143"/>
  <c r="DZ19" i="38"/>
  <c r="O49" i="143"/>
  <c r="DY19" i="38"/>
  <c r="N49" i="143"/>
  <c r="DX19" i="38"/>
  <c r="M49" i="143"/>
  <c r="DW19" i="38"/>
  <c r="K49" i="143"/>
  <c r="DV19" i="38"/>
  <c r="J49" i="143"/>
  <c r="DU19" i="38"/>
  <c r="I49" i="143"/>
  <c r="DT19" i="38"/>
  <c r="H49" i="143"/>
  <c r="DS19" i="38"/>
  <c r="G49" i="143"/>
  <c r="DR19" i="38"/>
  <c r="F49" i="143"/>
  <c r="DQ19" i="38"/>
  <c r="D49" i="143"/>
  <c r="DP19" i="38"/>
  <c r="C49" i="143"/>
  <c r="DO19" i="38"/>
  <c r="B49" i="143"/>
  <c r="A49" i="143"/>
  <c r="O9" i="38"/>
  <c r="EB18" i="38"/>
  <c r="Q48" i="143"/>
  <c r="N9" i="38"/>
  <c r="EA18" i="38"/>
  <c r="P48" i="143"/>
  <c r="M9" i="38"/>
  <c r="DZ18" i="38"/>
  <c r="O48" i="143"/>
  <c r="L9" i="38"/>
  <c r="DY18" i="38"/>
  <c r="N48" i="143"/>
  <c r="K9" i="38"/>
  <c r="DX18" i="38"/>
  <c r="M48" i="143"/>
  <c r="H9" i="38"/>
  <c r="D9" i="38"/>
  <c r="C9" i="38"/>
  <c r="J9" i="38"/>
  <c r="DW18" i="38"/>
  <c r="K48" i="143"/>
  <c r="I9" i="38"/>
  <c r="DV18" i="38"/>
  <c r="J48" i="143"/>
  <c r="DU18" i="38"/>
  <c r="I48" i="143"/>
  <c r="E9" i="38"/>
  <c r="F9" i="38"/>
  <c r="G9" i="38"/>
  <c r="DT18" i="38"/>
  <c r="H48" i="143"/>
  <c r="DS18" i="38"/>
  <c r="G48" i="143"/>
  <c r="DR18" i="38"/>
  <c r="F48" i="143"/>
  <c r="DQ18" i="38"/>
  <c r="D48" i="143"/>
  <c r="DP18" i="38"/>
  <c r="C48" i="143"/>
  <c r="DO18" i="38"/>
  <c r="B48" i="143"/>
  <c r="DN18" i="38"/>
  <c r="A48" i="143"/>
  <c r="O8" i="38"/>
  <c r="EB17" i="38"/>
  <c r="Q47" i="143"/>
  <c r="N8" i="38"/>
  <c r="EA17" i="38"/>
  <c r="P47" i="143"/>
  <c r="M8" i="38"/>
  <c r="DZ17" i="38"/>
  <c r="O47" i="143"/>
  <c r="L8" i="38"/>
  <c r="DY17" i="38"/>
  <c r="N47" i="143"/>
  <c r="K8" i="38"/>
  <c r="DX17" i="38"/>
  <c r="M47" i="143"/>
  <c r="H8" i="38"/>
  <c r="D8" i="38"/>
  <c r="C8" i="38"/>
  <c r="J8" i="38"/>
  <c r="DW17" i="38"/>
  <c r="K47" i="143"/>
  <c r="I8" i="38"/>
  <c r="DV17" i="38"/>
  <c r="J47" i="143"/>
  <c r="DU17" i="38"/>
  <c r="I47" i="143"/>
  <c r="E8" i="38"/>
  <c r="F8" i="38"/>
  <c r="G8" i="38"/>
  <c r="DT17" i="38"/>
  <c r="H47" i="143"/>
  <c r="DS17" i="38"/>
  <c r="G47" i="143"/>
  <c r="DR17" i="38"/>
  <c r="F47" i="143"/>
  <c r="DQ17" i="38"/>
  <c r="D47" i="143"/>
  <c r="DP17" i="38"/>
  <c r="C47" i="143"/>
  <c r="DO17" i="38"/>
  <c r="B47" i="143"/>
  <c r="DN17" i="38"/>
  <c r="A47" i="143"/>
  <c r="O5" i="38"/>
  <c r="EB16" i="38"/>
  <c r="Q46" i="143"/>
  <c r="N5" i="38"/>
  <c r="EA16" i="38"/>
  <c r="P46" i="143"/>
  <c r="M5" i="38"/>
  <c r="DZ16" i="38"/>
  <c r="O46" i="143"/>
  <c r="L5" i="38"/>
  <c r="DY16" i="38"/>
  <c r="N46" i="143"/>
  <c r="K5" i="38"/>
  <c r="DX16" i="38"/>
  <c r="M46" i="143"/>
  <c r="H5" i="38"/>
  <c r="D5" i="38"/>
  <c r="C5" i="38"/>
  <c r="J5" i="38"/>
  <c r="DW16" i="38"/>
  <c r="K46" i="143"/>
  <c r="I5" i="38"/>
  <c r="DV16" i="38"/>
  <c r="J46" i="143"/>
  <c r="DU16" i="38"/>
  <c r="I46" i="143"/>
  <c r="E5" i="38"/>
  <c r="F5" i="38"/>
  <c r="G5" i="38"/>
  <c r="DT16" i="38"/>
  <c r="H46" i="143"/>
  <c r="DS16" i="38"/>
  <c r="G46" i="143"/>
  <c r="DR16" i="38"/>
  <c r="F46" i="143"/>
  <c r="DQ16" i="38"/>
  <c r="D46" i="143"/>
  <c r="DP16" i="38"/>
  <c r="C46" i="143"/>
  <c r="DO16" i="38"/>
  <c r="B46" i="143"/>
  <c r="DN16" i="38"/>
  <c r="A46" i="143"/>
  <c r="EB15" i="38"/>
  <c r="Q45" i="143"/>
  <c r="EA15" i="38"/>
  <c r="P45" i="143"/>
  <c r="DZ15" i="38"/>
  <c r="O45" i="143"/>
  <c r="DY15" i="38"/>
  <c r="N45" i="143"/>
  <c r="DX15" i="38"/>
  <c r="M45" i="143"/>
  <c r="DW15" i="38"/>
  <c r="K45" i="143"/>
  <c r="DV15" i="38"/>
  <c r="J45" i="143"/>
  <c r="DU15" i="38"/>
  <c r="I45" i="143"/>
  <c r="DT15" i="38"/>
  <c r="H45" i="143"/>
  <c r="DS15" i="38"/>
  <c r="G45" i="143"/>
  <c r="DR15" i="38"/>
  <c r="F45" i="143"/>
  <c r="DQ15" i="38"/>
  <c r="D45" i="143"/>
  <c r="DP15" i="38"/>
  <c r="C45" i="143"/>
  <c r="DO15" i="38"/>
  <c r="B45" i="143"/>
  <c r="DN15" i="38"/>
  <c r="A45" i="143"/>
  <c r="C44" i="143"/>
  <c r="C43" i="143"/>
  <c r="A43" i="143"/>
  <c r="AE16" i="38"/>
  <c r="AF16" i="38"/>
  <c r="AG16" i="38"/>
  <c r="CA16" i="38"/>
  <c r="AE17" i="38"/>
  <c r="AF17" i="38"/>
  <c r="AG17" i="38"/>
  <c r="CA17" i="38"/>
  <c r="AE18" i="38"/>
  <c r="AF18" i="38"/>
  <c r="AG18" i="38"/>
  <c r="CA18" i="38"/>
  <c r="AE19" i="38"/>
  <c r="AF19" i="38"/>
  <c r="AG19" i="38"/>
  <c r="CA19" i="38"/>
  <c r="AE20" i="38"/>
  <c r="AF20" i="38"/>
  <c r="AG20" i="38"/>
  <c r="CA20" i="38"/>
  <c r="AE31" i="38"/>
  <c r="AF31" i="38"/>
  <c r="AG31" i="38"/>
  <c r="CA21" i="38"/>
  <c r="AE36" i="38"/>
  <c r="AF36" i="38"/>
  <c r="AG36" i="38"/>
  <c r="CA22" i="38"/>
  <c r="AE38" i="38"/>
  <c r="AF38" i="38"/>
  <c r="AG38" i="38"/>
  <c r="CA23" i="38"/>
  <c r="CA27" i="38"/>
  <c r="Z40" i="143"/>
  <c r="BZ16" i="38"/>
  <c r="BZ17" i="38"/>
  <c r="BZ18" i="38"/>
  <c r="BZ19" i="38"/>
  <c r="BZ20" i="38"/>
  <c r="BZ21" i="38"/>
  <c r="BZ22" i="38"/>
  <c r="BZ23" i="38"/>
  <c r="BZ27" i="38"/>
  <c r="Y40" i="143"/>
  <c r="BY16" i="38"/>
  <c r="BY17" i="38"/>
  <c r="BY18" i="38"/>
  <c r="BY19" i="38"/>
  <c r="BY20" i="38"/>
  <c r="BY21" i="38"/>
  <c r="BY22" i="38"/>
  <c r="BY23" i="38"/>
  <c r="BY27" i="38"/>
  <c r="X40" i="143"/>
  <c r="W40" i="143"/>
  <c r="S16" i="38"/>
  <c r="T16" i="38"/>
  <c r="U16" i="38"/>
  <c r="V16" i="38"/>
  <c r="BW16" i="38"/>
  <c r="S17" i="38"/>
  <c r="T17" i="38"/>
  <c r="U17" i="38"/>
  <c r="V17" i="38"/>
  <c r="BW17" i="38"/>
  <c r="BW27" i="38"/>
  <c r="V40" i="143"/>
  <c r="BV16" i="38"/>
  <c r="BV17" i="38"/>
  <c r="S18" i="38"/>
  <c r="T18" i="38"/>
  <c r="U18" i="38"/>
  <c r="BV18" i="38"/>
  <c r="S19" i="38"/>
  <c r="T19" i="38"/>
  <c r="U19" i="38"/>
  <c r="BV19" i="38"/>
  <c r="S20" i="38"/>
  <c r="T20" i="38"/>
  <c r="U20" i="38"/>
  <c r="BV20" i="38"/>
  <c r="S31" i="38"/>
  <c r="T31" i="38"/>
  <c r="U31" i="38"/>
  <c r="BV21" i="38"/>
  <c r="S36" i="38"/>
  <c r="T36" i="38"/>
  <c r="U36" i="38"/>
  <c r="BV22" i="38"/>
  <c r="S38" i="38"/>
  <c r="T38" i="38"/>
  <c r="U38" i="38"/>
  <c r="BV23" i="38"/>
  <c r="BV27" i="38"/>
  <c r="U40" i="143"/>
  <c r="P16" i="38"/>
  <c r="BR16" i="38"/>
  <c r="P17" i="38"/>
  <c r="BR17" i="38"/>
  <c r="P18" i="38"/>
  <c r="BR18" i="38"/>
  <c r="P19" i="38"/>
  <c r="BR19" i="38"/>
  <c r="P20" i="38"/>
  <c r="BR20" i="38"/>
  <c r="P31" i="38"/>
  <c r="BR21" i="38"/>
  <c r="P36" i="38"/>
  <c r="BR22" i="38"/>
  <c r="P38" i="38"/>
  <c r="BR23" i="38"/>
  <c r="O16" i="38"/>
  <c r="BQ16" i="38"/>
  <c r="O17" i="38"/>
  <c r="BQ17" i="38"/>
  <c r="O18" i="38"/>
  <c r="BQ18" i="38"/>
  <c r="O19" i="38"/>
  <c r="BQ19" i="38"/>
  <c r="O20" i="38"/>
  <c r="BQ20" i="38"/>
  <c r="O31" i="38"/>
  <c r="BQ21" i="38"/>
  <c r="O36" i="38"/>
  <c r="BQ22" i="38"/>
  <c r="O38" i="38"/>
  <c r="BQ23" i="38"/>
  <c r="N16" i="38"/>
  <c r="BP16" i="38"/>
  <c r="N17" i="38"/>
  <c r="BP17" i="38"/>
  <c r="N18" i="38"/>
  <c r="BP18" i="38"/>
  <c r="N19" i="38"/>
  <c r="BP19" i="38"/>
  <c r="N20" i="38"/>
  <c r="BP20" i="38"/>
  <c r="N31" i="38"/>
  <c r="BP21" i="38"/>
  <c r="N36" i="38"/>
  <c r="BP22" i="38"/>
  <c r="N38" i="38"/>
  <c r="BP23" i="38"/>
  <c r="M16" i="38"/>
  <c r="BO16" i="38"/>
  <c r="M17" i="38"/>
  <c r="BO17" i="38"/>
  <c r="M18" i="38"/>
  <c r="BO18" i="38"/>
  <c r="M19" i="38"/>
  <c r="BO19" i="38"/>
  <c r="M20" i="38"/>
  <c r="BO20" i="38"/>
  <c r="M31" i="38"/>
  <c r="BO21" i="38"/>
  <c r="M36" i="38"/>
  <c r="BO22" i="38"/>
  <c r="M38" i="38"/>
  <c r="BO23" i="38"/>
  <c r="BO27" i="38"/>
  <c r="BP27" i="38"/>
  <c r="BQ27" i="38"/>
  <c r="BR27" i="38"/>
  <c r="BS27" i="38"/>
  <c r="R40" i="143"/>
  <c r="Q40" i="143"/>
  <c r="P40" i="143"/>
  <c r="O40" i="143"/>
  <c r="N40" i="143"/>
  <c r="D16" i="38"/>
  <c r="J16" i="38"/>
  <c r="L16" i="38"/>
  <c r="BN16" i="38"/>
  <c r="D17" i="38"/>
  <c r="J17" i="38"/>
  <c r="L17" i="38"/>
  <c r="BN17" i="38"/>
  <c r="D18" i="38"/>
  <c r="J18" i="38"/>
  <c r="L18" i="38"/>
  <c r="BN18" i="38"/>
  <c r="D19" i="38"/>
  <c r="J19" i="38"/>
  <c r="L19" i="38"/>
  <c r="BN19" i="38"/>
  <c r="D20" i="38"/>
  <c r="J20" i="38"/>
  <c r="L20" i="38"/>
  <c r="BN20" i="38"/>
  <c r="D31" i="38"/>
  <c r="J31" i="38"/>
  <c r="L31" i="38"/>
  <c r="BN21" i="38"/>
  <c r="D36" i="38"/>
  <c r="J36" i="38"/>
  <c r="L36" i="38"/>
  <c r="BN22" i="38"/>
  <c r="D38" i="38"/>
  <c r="J38" i="38"/>
  <c r="L38" i="38"/>
  <c r="BN23" i="38"/>
  <c r="BN27" i="38"/>
  <c r="M40" i="143"/>
  <c r="I16" i="38"/>
  <c r="K16" i="38"/>
  <c r="BM16" i="38"/>
  <c r="I17" i="38"/>
  <c r="K17" i="38"/>
  <c r="BM17" i="38"/>
  <c r="I18" i="38"/>
  <c r="K18" i="38"/>
  <c r="BM18" i="38"/>
  <c r="I19" i="38"/>
  <c r="K19" i="38"/>
  <c r="BM19" i="38"/>
  <c r="I20" i="38"/>
  <c r="K20" i="38"/>
  <c r="BM20" i="38"/>
  <c r="I31" i="38"/>
  <c r="K31" i="38"/>
  <c r="BM21" i="38"/>
  <c r="I36" i="38"/>
  <c r="K36" i="38"/>
  <c r="BM22" i="38"/>
  <c r="I38" i="38"/>
  <c r="K38" i="38"/>
  <c r="BM23" i="38"/>
  <c r="BM27" i="38"/>
  <c r="L40" i="143"/>
  <c r="BL16" i="38"/>
  <c r="BL17" i="38"/>
  <c r="BL18" i="38"/>
  <c r="BL19" i="38"/>
  <c r="BL20" i="38"/>
  <c r="BL21" i="38"/>
  <c r="BL22" i="38"/>
  <c r="BL23" i="38"/>
  <c r="BL27" i="38"/>
  <c r="K40" i="143"/>
  <c r="BK16" i="38"/>
  <c r="BK17" i="38"/>
  <c r="BK18" i="38"/>
  <c r="BK19" i="38"/>
  <c r="BK20" i="38"/>
  <c r="BK21" i="38"/>
  <c r="BK22" i="38"/>
  <c r="BK23" i="38"/>
  <c r="BK27" i="38"/>
  <c r="J40" i="143"/>
  <c r="BJ27" i="38"/>
  <c r="I40" i="143"/>
  <c r="G16" i="38"/>
  <c r="BI16" i="38"/>
  <c r="G17" i="38"/>
  <c r="BI17" i="38"/>
  <c r="G18" i="38"/>
  <c r="BI18" i="38"/>
  <c r="G19" i="38"/>
  <c r="BI19" i="38"/>
  <c r="G20" i="38"/>
  <c r="BI20" i="38"/>
  <c r="G31" i="38"/>
  <c r="BI21" i="38"/>
  <c r="G36" i="38"/>
  <c r="BI22" i="38"/>
  <c r="G38" i="38"/>
  <c r="BI23" i="38"/>
  <c r="BI27" i="38"/>
  <c r="H40" i="143"/>
  <c r="H16" i="38"/>
  <c r="BH16" i="38"/>
  <c r="H17" i="38"/>
  <c r="BH17" i="38"/>
  <c r="H18" i="38"/>
  <c r="BH18" i="38"/>
  <c r="H19" i="38"/>
  <c r="BH19" i="38"/>
  <c r="H20" i="38"/>
  <c r="BH20" i="38"/>
  <c r="H31" i="38"/>
  <c r="BH21" i="38"/>
  <c r="H36" i="38"/>
  <c r="BH22" i="38"/>
  <c r="H38" i="38"/>
  <c r="BH23" i="38"/>
  <c r="BH27" i="38"/>
  <c r="G40" i="143"/>
  <c r="E16" i="38"/>
  <c r="F16" i="38"/>
  <c r="BG16" i="38"/>
  <c r="E17" i="38"/>
  <c r="F17" i="38"/>
  <c r="BG17" i="38"/>
  <c r="E18" i="38"/>
  <c r="F18" i="38"/>
  <c r="BG18" i="38"/>
  <c r="E19" i="38"/>
  <c r="F19" i="38"/>
  <c r="BG19" i="38"/>
  <c r="E20" i="38"/>
  <c r="F20" i="38"/>
  <c r="BG20" i="38"/>
  <c r="E31" i="38"/>
  <c r="F31" i="38"/>
  <c r="BG21" i="38"/>
  <c r="E36" i="38"/>
  <c r="F36" i="38"/>
  <c r="BG22" i="38"/>
  <c r="E38" i="38"/>
  <c r="F38" i="38"/>
  <c r="BG23" i="38"/>
  <c r="BG27" i="38"/>
  <c r="F40" i="143"/>
  <c r="BF16" i="38"/>
  <c r="BF17" i="38"/>
  <c r="BF18" i="38"/>
  <c r="BF19" i="38"/>
  <c r="BF20" i="38"/>
  <c r="BF21" i="38"/>
  <c r="BF22" i="38"/>
  <c r="BF23" i="38"/>
  <c r="BF27" i="38"/>
  <c r="E40" i="143"/>
  <c r="BE16" i="38"/>
  <c r="BE17" i="38"/>
  <c r="BE18" i="38"/>
  <c r="BE19" i="38"/>
  <c r="BE20" i="38"/>
  <c r="BE21" i="38"/>
  <c r="BE22" i="38"/>
  <c r="BE23" i="38"/>
  <c r="BE27" i="38"/>
  <c r="D40" i="143"/>
  <c r="C16" i="38"/>
  <c r="BD16" i="38"/>
  <c r="C17" i="38"/>
  <c r="BD17" i="38"/>
  <c r="C18" i="38"/>
  <c r="BD18" i="38"/>
  <c r="C19" i="38"/>
  <c r="BD19" i="38"/>
  <c r="C20" i="38"/>
  <c r="BD20" i="38"/>
  <c r="C31" i="38"/>
  <c r="BD21" i="38"/>
  <c r="C36" i="38"/>
  <c r="BD22" i="38"/>
  <c r="C38" i="38"/>
  <c r="BD23" i="38"/>
  <c r="BD27" i="38"/>
  <c r="C40" i="143"/>
  <c r="BC27" i="38"/>
  <c r="B40" i="143"/>
  <c r="A40" i="143"/>
  <c r="Z36" i="143"/>
  <c r="Y36" i="143"/>
  <c r="X36" i="143"/>
  <c r="AD38" i="38"/>
  <c r="BX23" i="38"/>
  <c r="W36" i="143"/>
  <c r="V38" i="38"/>
  <c r="BW23" i="38"/>
  <c r="V36" i="143"/>
  <c r="U36" i="143"/>
  <c r="BU23" i="38"/>
  <c r="T36" i="143"/>
  <c r="BT23" i="38"/>
  <c r="S36" i="143"/>
  <c r="Q38" i="38"/>
  <c r="BS23" i="38"/>
  <c r="R36" i="143"/>
  <c r="Q36" i="143"/>
  <c r="P36" i="143"/>
  <c r="O36" i="143"/>
  <c r="N36" i="143"/>
  <c r="M36" i="143"/>
  <c r="L36" i="143"/>
  <c r="K36" i="143"/>
  <c r="J36" i="143"/>
  <c r="R38" i="38"/>
  <c r="BJ23" i="38"/>
  <c r="I36" i="143"/>
  <c r="H36" i="143"/>
  <c r="G36" i="143"/>
  <c r="F36" i="143"/>
  <c r="E36" i="143"/>
  <c r="D36" i="143"/>
  <c r="C36" i="143"/>
  <c r="B36" i="143"/>
  <c r="BB23" i="38"/>
  <c r="A36" i="143"/>
  <c r="Z35" i="143"/>
  <c r="Y35" i="143"/>
  <c r="X35" i="143"/>
  <c r="AD36" i="38"/>
  <c r="BX22" i="38"/>
  <c r="W35" i="143"/>
  <c r="V36" i="38"/>
  <c r="BW22" i="38"/>
  <c r="V35" i="143"/>
  <c r="U35" i="143"/>
  <c r="BU22" i="38"/>
  <c r="T35" i="143"/>
  <c r="BT22" i="38"/>
  <c r="S35" i="143"/>
  <c r="Q36" i="38"/>
  <c r="BS22" i="38"/>
  <c r="R35" i="143"/>
  <c r="Q35" i="143"/>
  <c r="P35" i="143"/>
  <c r="O35" i="143"/>
  <c r="N35" i="143"/>
  <c r="M35" i="143"/>
  <c r="L35" i="143"/>
  <c r="K35" i="143"/>
  <c r="J35" i="143"/>
  <c r="R36" i="38"/>
  <c r="BJ22" i="38"/>
  <c r="I35" i="143"/>
  <c r="H35" i="143"/>
  <c r="G35" i="143"/>
  <c r="F35" i="143"/>
  <c r="E35" i="143"/>
  <c r="D35" i="143"/>
  <c r="C35" i="143"/>
  <c r="B35" i="143"/>
  <c r="BB22" i="38"/>
  <c r="A35" i="143"/>
  <c r="Z34" i="143"/>
  <c r="Y34" i="143"/>
  <c r="X34" i="143"/>
  <c r="AD31" i="38"/>
  <c r="BX21" i="38"/>
  <c r="W34" i="143"/>
  <c r="V31" i="38"/>
  <c r="BW21" i="38"/>
  <c r="V34" i="143"/>
  <c r="U34" i="143"/>
  <c r="BU21" i="38"/>
  <c r="T34" i="143"/>
  <c r="BT21" i="38"/>
  <c r="S34" i="143"/>
  <c r="Q31" i="38"/>
  <c r="BS21" i="38"/>
  <c r="R34" i="143"/>
  <c r="Q34" i="143"/>
  <c r="P34" i="143"/>
  <c r="O34" i="143"/>
  <c r="N34" i="143"/>
  <c r="M34" i="143"/>
  <c r="L34" i="143"/>
  <c r="K34" i="143"/>
  <c r="J34" i="143"/>
  <c r="R31" i="38"/>
  <c r="BJ21" i="38"/>
  <c r="I34" i="143"/>
  <c r="H34" i="143"/>
  <c r="G34" i="143"/>
  <c r="F34" i="143"/>
  <c r="E34" i="143"/>
  <c r="D34" i="143"/>
  <c r="C34" i="143"/>
  <c r="B34" i="143"/>
  <c r="BB21" i="38"/>
  <c r="A34" i="143"/>
  <c r="Z33" i="143"/>
  <c r="Y33" i="143"/>
  <c r="X33" i="143"/>
  <c r="AD20" i="38"/>
  <c r="BX20" i="38"/>
  <c r="W33" i="143"/>
  <c r="V20" i="38"/>
  <c r="BW20" i="38"/>
  <c r="V33" i="143"/>
  <c r="U33" i="143"/>
  <c r="BU20" i="38"/>
  <c r="T33" i="143"/>
  <c r="BT20" i="38"/>
  <c r="S33" i="143"/>
  <c r="Q20" i="38"/>
  <c r="BS20" i="38"/>
  <c r="R33" i="143"/>
  <c r="Q33" i="143"/>
  <c r="P33" i="143"/>
  <c r="O33" i="143"/>
  <c r="N33" i="143"/>
  <c r="M33" i="143"/>
  <c r="L33" i="143"/>
  <c r="K33" i="143"/>
  <c r="J33" i="143"/>
  <c r="R20" i="38"/>
  <c r="BJ20" i="38"/>
  <c r="I33" i="143"/>
  <c r="H33" i="143"/>
  <c r="G33" i="143"/>
  <c r="F33" i="143"/>
  <c r="E33" i="143"/>
  <c r="D33" i="143"/>
  <c r="C33" i="143"/>
  <c r="B33" i="143"/>
  <c r="BB20" i="38"/>
  <c r="A33" i="143"/>
  <c r="Z32" i="143"/>
  <c r="Y32" i="143"/>
  <c r="X32" i="143"/>
  <c r="AD19" i="38"/>
  <c r="BX19" i="38"/>
  <c r="W32" i="143"/>
  <c r="V19" i="38"/>
  <c r="BW19" i="38"/>
  <c r="V32" i="143"/>
  <c r="U32" i="143"/>
  <c r="BU19" i="38"/>
  <c r="T32" i="143"/>
  <c r="BT19" i="38"/>
  <c r="S32" i="143"/>
  <c r="Q19" i="38"/>
  <c r="BS19" i="38"/>
  <c r="R32" i="143"/>
  <c r="Q32" i="143"/>
  <c r="P32" i="143"/>
  <c r="O32" i="143"/>
  <c r="N32" i="143"/>
  <c r="M32" i="143"/>
  <c r="L32" i="143"/>
  <c r="K32" i="143"/>
  <c r="J32" i="143"/>
  <c r="R19" i="38"/>
  <c r="BJ19" i="38"/>
  <c r="I32" i="143"/>
  <c r="H32" i="143"/>
  <c r="G32" i="143"/>
  <c r="F32" i="143"/>
  <c r="E32" i="143"/>
  <c r="D32" i="143"/>
  <c r="C32" i="143"/>
  <c r="B32" i="143"/>
  <c r="BB19" i="38"/>
  <c r="A32" i="143"/>
  <c r="Z31" i="143"/>
  <c r="Y31" i="143"/>
  <c r="X31" i="143"/>
  <c r="AD18" i="38"/>
  <c r="BX18" i="38"/>
  <c r="W31" i="143"/>
  <c r="V18" i="38"/>
  <c r="BW18" i="38"/>
  <c r="V31" i="143"/>
  <c r="U31" i="143"/>
  <c r="BU18" i="38"/>
  <c r="T31" i="143"/>
  <c r="BT18" i="38"/>
  <c r="S31" i="143"/>
  <c r="Q18" i="38"/>
  <c r="BS18" i="38"/>
  <c r="R31" i="143"/>
  <c r="Q31" i="143"/>
  <c r="P31" i="143"/>
  <c r="O31" i="143"/>
  <c r="N31" i="143"/>
  <c r="M31" i="143"/>
  <c r="L31" i="143"/>
  <c r="K31" i="143"/>
  <c r="J31" i="143"/>
  <c r="R18" i="38"/>
  <c r="BJ18" i="38"/>
  <c r="I31" i="143"/>
  <c r="H31" i="143"/>
  <c r="G31" i="143"/>
  <c r="F31" i="143"/>
  <c r="E31" i="143"/>
  <c r="D31" i="143"/>
  <c r="C31" i="143"/>
  <c r="B31" i="143"/>
  <c r="BB18" i="38"/>
  <c r="A31" i="143"/>
  <c r="Z30" i="143"/>
  <c r="Y30" i="143"/>
  <c r="X30" i="143"/>
  <c r="AD17" i="38"/>
  <c r="BX17" i="38"/>
  <c r="W30" i="143"/>
  <c r="V30" i="143"/>
  <c r="U30" i="143"/>
  <c r="BU17" i="38"/>
  <c r="T30" i="143"/>
  <c r="BT17" i="38"/>
  <c r="S30" i="143"/>
  <c r="Q17" i="38"/>
  <c r="BS17" i="38"/>
  <c r="R30" i="143"/>
  <c r="Q30" i="143"/>
  <c r="P30" i="143"/>
  <c r="O30" i="143"/>
  <c r="N30" i="143"/>
  <c r="M30" i="143"/>
  <c r="L30" i="143"/>
  <c r="K30" i="143"/>
  <c r="J30" i="143"/>
  <c r="R17" i="38"/>
  <c r="BJ17" i="38"/>
  <c r="I30" i="143"/>
  <c r="H30" i="143"/>
  <c r="G30" i="143"/>
  <c r="F30" i="143"/>
  <c r="E30" i="143"/>
  <c r="D30" i="143"/>
  <c r="C30" i="143"/>
  <c r="B30" i="143"/>
  <c r="BB17" i="38"/>
  <c r="A30" i="143"/>
  <c r="Z29" i="143"/>
  <c r="Y29" i="143"/>
  <c r="X29" i="143"/>
  <c r="AD16" i="38"/>
  <c r="BX16" i="38"/>
  <c r="W29" i="143"/>
  <c r="V29" i="143"/>
  <c r="U29" i="143"/>
  <c r="BU16" i="38"/>
  <c r="T29" i="143"/>
  <c r="BT16" i="38"/>
  <c r="S29" i="143"/>
  <c r="Q16" i="38"/>
  <c r="BS16" i="38"/>
  <c r="R29" i="143"/>
  <c r="Q29" i="143"/>
  <c r="P29" i="143"/>
  <c r="O29" i="143"/>
  <c r="N29" i="143"/>
  <c r="M29" i="143"/>
  <c r="L29" i="143"/>
  <c r="K29" i="143"/>
  <c r="J29" i="143"/>
  <c r="R16" i="38"/>
  <c r="BJ16" i="38"/>
  <c r="I29" i="143"/>
  <c r="H29" i="143"/>
  <c r="G29" i="143"/>
  <c r="F29" i="143"/>
  <c r="E29" i="143"/>
  <c r="D29" i="143"/>
  <c r="C29" i="143"/>
  <c r="B29" i="143"/>
  <c r="BB16" i="38"/>
  <c r="A29" i="143"/>
  <c r="CA15" i="38"/>
  <c r="Z28" i="143"/>
  <c r="BZ15" i="38"/>
  <c r="Y28" i="143"/>
  <c r="BY15" i="38"/>
  <c r="X28" i="143"/>
  <c r="BX15" i="38"/>
  <c r="W28" i="143"/>
  <c r="BW15" i="38"/>
  <c r="V28" i="143"/>
  <c r="BV15" i="38"/>
  <c r="U28" i="143"/>
  <c r="BU15" i="38"/>
  <c r="T28" i="143"/>
  <c r="BT15" i="38"/>
  <c r="S28" i="143"/>
  <c r="BS15" i="38"/>
  <c r="R28" i="143"/>
  <c r="BR15" i="38"/>
  <c r="Q28" i="143"/>
  <c r="BQ15" i="38"/>
  <c r="P28" i="143"/>
  <c r="BP15" i="38"/>
  <c r="O28" i="143"/>
  <c r="BO15" i="38"/>
  <c r="N28" i="143"/>
  <c r="M28" i="143"/>
  <c r="BM15" i="38"/>
  <c r="L28" i="143"/>
  <c r="BL15" i="38"/>
  <c r="K28" i="143"/>
  <c r="J28" i="143"/>
  <c r="BJ15" i="38"/>
  <c r="I28" i="143"/>
  <c r="BI15" i="38"/>
  <c r="H28" i="143"/>
  <c r="BH15" i="38"/>
  <c r="G28" i="143"/>
  <c r="BG15" i="38"/>
  <c r="F28" i="143"/>
  <c r="BF15" i="38"/>
  <c r="E28" i="143"/>
  <c r="BE15" i="38"/>
  <c r="D28" i="143"/>
  <c r="BD15" i="38"/>
  <c r="C28" i="143"/>
  <c r="BC15" i="38"/>
  <c r="B28" i="143"/>
  <c r="BB15" i="38"/>
  <c r="A28" i="143"/>
  <c r="W26" i="143"/>
  <c r="S26" i="143"/>
  <c r="N26" i="143"/>
  <c r="J26" i="143"/>
  <c r="H26" i="143"/>
  <c r="D26" i="143"/>
  <c r="C26" i="143"/>
  <c r="A26" i="143"/>
  <c r="S21" i="38"/>
  <c r="T21" i="38"/>
  <c r="U21" i="38"/>
  <c r="V21" i="38"/>
  <c r="DF16" i="38"/>
  <c r="S22" i="38"/>
  <c r="T22" i="38"/>
  <c r="U22" i="38"/>
  <c r="V22" i="38"/>
  <c r="DF17" i="38"/>
  <c r="S23" i="38"/>
  <c r="T23" i="38"/>
  <c r="U23" i="38"/>
  <c r="V23" i="38"/>
  <c r="DF18" i="38"/>
  <c r="S24" i="38"/>
  <c r="T24" i="38"/>
  <c r="U24" i="38"/>
  <c r="V24" i="38"/>
  <c r="DF19" i="38"/>
  <c r="DF36" i="38"/>
  <c r="V24" i="143"/>
  <c r="D21" i="38"/>
  <c r="J21" i="38"/>
  <c r="L21" i="38"/>
  <c r="CW16" i="38"/>
  <c r="D22" i="38"/>
  <c r="J22" i="38"/>
  <c r="L22" i="38"/>
  <c r="CW17" i="38"/>
  <c r="D23" i="38"/>
  <c r="J23" i="38"/>
  <c r="L23" i="38"/>
  <c r="CW18" i="38"/>
  <c r="D24" i="38"/>
  <c r="J24" i="38"/>
  <c r="L24" i="38"/>
  <c r="CW19" i="38"/>
  <c r="CW36" i="38"/>
  <c r="M24" i="143"/>
  <c r="I21" i="38"/>
  <c r="K21" i="38"/>
  <c r="CV16" i="38"/>
  <c r="I22" i="38"/>
  <c r="K22" i="38"/>
  <c r="CV17" i="38"/>
  <c r="I23" i="38"/>
  <c r="K23" i="38"/>
  <c r="CV18" i="38"/>
  <c r="I24" i="38"/>
  <c r="K24" i="38"/>
  <c r="CV19" i="38"/>
  <c r="CV36" i="38"/>
  <c r="L24" i="143"/>
  <c r="CN16" i="38"/>
  <c r="D4" i="143"/>
  <c r="CN17" i="38"/>
  <c r="D5" i="143"/>
  <c r="CN18" i="38"/>
  <c r="D6" i="143"/>
  <c r="CN19" i="38"/>
  <c r="D7" i="143"/>
  <c r="D25" i="38"/>
  <c r="CN20" i="38"/>
  <c r="D8" i="143"/>
  <c r="D26" i="38"/>
  <c r="CN21" i="38"/>
  <c r="D9" i="143"/>
  <c r="D27" i="38"/>
  <c r="CN22" i="38"/>
  <c r="D10" i="143"/>
  <c r="D28" i="38"/>
  <c r="CN23" i="38"/>
  <c r="D11" i="143"/>
  <c r="D29" i="38"/>
  <c r="CN24" i="38"/>
  <c r="D12" i="143"/>
  <c r="D30" i="38"/>
  <c r="CN25" i="38"/>
  <c r="D13" i="143"/>
  <c r="D32" i="38"/>
  <c r="CN26" i="38"/>
  <c r="D14" i="143"/>
  <c r="D33" i="38"/>
  <c r="CN27" i="38"/>
  <c r="D15" i="143"/>
  <c r="D34" i="38"/>
  <c r="CN28" i="38"/>
  <c r="D16" i="143"/>
  <c r="D35" i="38"/>
  <c r="CN29" i="38"/>
  <c r="D17" i="143"/>
  <c r="D37" i="38"/>
  <c r="CN30" i="38"/>
  <c r="D18" i="143"/>
  <c r="D39" i="38"/>
  <c r="CN31" i="38"/>
  <c r="D19" i="143"/>
  <c r="D24" i="143"/>
  <c r="C21" i="38"/>
  <c r="CM16" i="38"/>
  <c r="C4" i="143"/>
  <c r="C22" i="38"/>
  <c r="CM17" i="38"/>
  <c r="C5" i="143"/>
  <c r="C23" i="38"/>
  <c r="CM18" i="38"/>
  <c r="C6" i="143"/>
  <c r="C24" i="38"/>
  <c r="CM19" i="38"/>
  <c r="C7" i="143"/>
  <c r="C25" i="38"/>
  <c r="CM20" i="38"/>
  <c r="C8" i="143"/>
  <c r="C26" i="38"/>
  <c r="CM21" i="38"/>
  <c r="C9" i="143"/>
  <c r="C27" i="38"/>
  <c r="CM22" i="38"/>
  <c r="C10" i="143"/>
  <c r="C28" i="38"/>
  <c r="CM23" i="38"/>
  <c r="C11" i="143"/>
  <c r="C29" i="38"/>
  <c r="CM24" i="38"/>
  <c r="C12" i="143"/>
  <c r="C30" i="38"/>
  <c r="CM25" i="38"/>
  <c r="C13" i="143"/>
  <c r="C32" i="38"/>
  <c r="CM26" i="38"/>
  <c r="C14" i="143"/>
  <c r="C33" i="38"/>
  <c r="CM27" i="38"/>
  <c r="C15" i="143"/>
  <c r="C34" i="38"/>
  <c r="CM28" i="38"/>
  <c r="C16" i="143"/>
  <c r="C35" i="38"/>
  <c r="CM29" i="38"/>
  <c r="C17" i="143"/>
  <c r="C37" i="38"/>
  <c r="CM30" i="38"/>
  <c r="C18" i="143"/>
  <c r="C39" i="38"/>
  <c r="CM31" i="38"/>
  <c r="C19" i="143"/>
  <c r="C24" i="143"/>
  <c r="AE39" i="38"/>
  <c r="AF39" i="38"/>
  <c r="AG39" i="38"/>
  <c r="DJ31" i="38"/>
  <c r="Z19" i="143"/>
  <c r="DI31" i="38"/>
  <c r="Y19" i="143"/>
  <c r="DH31" i="38"/>
  <c r="X19" i="143"/>
  <c r="AD39" i="38"/>
  <c r="DG31" i="38"/>
  <c r="W19" i="143"/>
  <c r="S39" i="38"/>
  <c r="T39" i="38"/>
  <c r="U39" i="38"/>
  <c r="V39" i="38"/>
  <c r="DF31" i="38"/>
  <c r="V19" i="143"/>
  <c r="DE31" i="38"/>
  <c r="U19" i="143"/>
  <c r="DD31" i="38"/>
  <c r="T19" i="143"/>
  <c r="DC31" i="38"/>
  <c r="S19" i="143"/>
  <c r="Q39" i="38"/>
  <c r="DB31" i="38"/>
  <c r="R19" i="143"/>
  <c r="P39" i="38"/>
  <c r="DA31" i="38"/>
  <c r="Q19" i="143"/>
  <c r="O39" i="38"/>
  <c r="CZ31" i="38"/>
  <c r="P19" i="143"/>
  <c r="N39" i="38"/>
  <c r="CY31" i="38"/>
  <c r="O19" i="143"/>
  <c r="M39" i="38"/>
  <c r="CX31" i="38"/>
  <c r="N19" i="143"/>
  <c r="J39" i="38"/>
  <c r="L39" i="38"/>
  <c r="CW31" i="38"/>
  <c r="M19" i="143"/>
  <c r="I39" i="38"/>
  <c r="K39" i="38"/>
  <c r="CV31" i="38"/>
  <c r="L19" i="143"/>
  <c r="CU31" i="38"/>
  <c r="K19" i="143"/>
  <c r="CT31" i="38"/>
  <c r="J19" i="143"/>
  <c r="R39" i="38"/>
  <c r="CS31" i="38"/>
  <c r="I19" i="143"/>
  <c r="G39" i="38"/>
  <c r="CR31" i="38"/>
  <c r="H19" i="143"/>
  <c r="H39" i="38"/>
  <c r="CQ31" i="38"/>
  <c r="G19" i="143"/>
  <c r="E39" i="38"/>
  <c r="F39" i="38"/>
  <c r="CP31" i="38"/>
  <c r="F19" i="143"/>
  <c r="CO31" i="38"/>
  <c r="E19" i="143"/>
  <c r="B19" i="143"/>
  <c r="CK31" i="38"/>
  <c r="A19" i="143"/>
  <c r="AE37" i="38"/>
  <c r="AF37" i="38"/>
  <c r="AG37" i="38"/>
  <c r="DJ30" i="38"/>
  <c r="Z18" i="143"/>
  <c r="DI30" i="38"/>
  <c r="Y18" i="143"/>
  <c r="DH30" i="38"/>
  <c r="X18" i="143"/>
  <c r="AD37" i="38"/>
  <c r="DG30" i="38"/>
  <c r="W18" i="143"/>
  <c r="S37" i="38"/>
  <c r="T37" i="38"/>
  <c r="U37" i="38"/>
  <c r="V37" i="38"/>
  <c r="DF30" i="38"/>
  <c r="V18" i="143"/>
  <c r="DE30" i="38"/>
  <c r="U18" i="143"/>
  <c r="DD30" i="38"/>
  <c r="T18" i="143"/>
  <c r="DC30" i="38"/>
  <c r="S18" i="143"/>
  <c r="Q37" i="38"/>
  <c r="DB30" i="38"/>
  <c r="R18" i="143"/>
  <c r="P37" i="38"/>
  <c r="DA30" i="38"/>
  <c r="Q18" i="143"/>
  <c r="O37" i="38"/>
  <c r="CZ30" i="38"/>
  <c r="P18" i="143"/>
  <c r="N37" i="38"/>
  <c r="CY30" i="38"/>
  <c r="O18" i="143"/>
  <c r="M37" i="38"/>
  <c r="CX30" i="38"/>
  <c r="N18" i="143"/>
  <c r="J37" i="38"/>
  <c r="L37" i="38"/>
  <c r="CW30" i="38"/>
  <c r="M18" i="143"/>
  <c r="I37" i="38"/>
  <c r="K37" i="38"/>
  <c r="CV30" i="38"/>
  <c r="L18" i="143"/>
  <c r="CU30" i="38"/>
  <c r="K18" i="143"/>
  <c r="CT30" i="38"/>
  <c r="J18" i="143"/>
  <c r="R37" i="38"/>
  <c r="CS30" i="38"/>
  <c r="I18" i="143"/>
  <c r="G37" i="38"/>
  <c r="CR30" i="38"/>
  <c r="H18" i="143"/>
  <c r="H37" i="38"/>
  <c r="CQ30" i="38"/>
  <c r="G18" i="143"/>
  <c r="E37" i="38"/>
  <c r="F37" i="38"/>
  <c r="CP30" i="38"/>
  <c r="F18" i="143"/>
  <c r="CO30" i="38"/>
  <c r="E18" i="143"/>
  <c r="B18" i="143"/>
  <c r="CK30" i="38"/>
  <c r="A18" i="143"/>
  <c r="AE35" i="38"/>
  <c r="AF35" i="38"/>
  <c r="AG35" i="38"/>
  <c r="DJ29" i="38"/>
  <c r="Z17" i="143"/>
  <c r="DI29" i="38"/>
  <c r="Y17" i="143"/>
  <c r="DH29" i="38"/>
  <c r="X17" i="143"/>
  <c r="AD35" i="38"/>
  <c r="DG29" i="38"/>
  <c r="W17" i="143"/>
  <c r="S35" i="38"/>
  <c r="T35" i="38"/>
  <c r="U35" i="38"/>
  <c r="V35" i="38"/>
  <c r="DF29" i="38"/>
  <c r="V17" i="143"/>
  <c r="DE29" i="38"/>
  <c r="U17" i="143"/>
  <c r="DD29" i="38"/>
  <c r="T17" i="143"/>
  <c r="DC29" i="38"/>
  <c r="S17" i="143"/>
  <c r="Q35" i="38"/>
  <c r="DB29" i="38"/>
  <c r="R17" i="143"/>
  <c r="P35" i="38"/>
  <c r="DA29" i="38"/>
  <c r="Q17" i="143"/>
  <c r="O35" i="38"/>
  <c r="CZ29" i="38"/>
  <c r="P17" i="143"/>
  <c r="N35" i="38"/>
  <c r="CY29" i="38"/>
  <c r="O17" i="143"/>
  <c r="M35" i="38"/>
  <c r="CX29" i="38"/>
  <c r="N17" i="143"/>
  <c r="J35" i="38"/>
  <c r="L35" i="38"/>
  <c r="CW29" i="38"/>
  <c r="M17" i="143"/>
  <c r="I35" i="38"/>
  <c r="K35" i="38"/>
  <c r="CV29" i="38"/>
  <c r="L17" i="143"/>
  <c r="CU29" i="38"/>
  <c r="K17" i="143"/>
  <c r="CT29" i="38"/>
  <c r="J17" i="143"/>
  <c r="R35" i="38"/>
  <c r="CS29" i="38"/>
  <c r="I17" i="143"/>
  <c r="G35" i="38"/>
  <c r="CR29" i="38"/>
  <c r="H17" i="143"/>
  <c r="H35" i="38"/>
  <c r="CQ29" i="38"/>
  <c r="G17" i="143"/>
  <c r="E35" i="38"/>
  <c r="F35" i="38"/>
  <c r="CP29" i="38"/>
  <c r="F17" i="143"/>
  <c r="CO29" i="38"/>
  <c r="E17" i="143"/>
  <c r="B17" i="143"/>
  <c r="CK29" i="38"/>
  <c r="A17" i="143"/>
  <c r="AE34" i="38"/>
  <c r="AF34" i="38"/>
  <c r="AG34" i="38"/>
  <c r="DJ28" i="38"/>
  <c r="Z16" i="143"/>
  <c r="DI28" i="38"/>
  <c r="Y16" i="143"/>
  <c r="DH28" i="38"/>
  <c r="X16" i="143"/>
  <c r="AD34" i="38"/>
  <c r="DG28" i="38"/>
  <c r="W16" i="143"/>
  <c r="S34" i="38"/>
  <c r="T34" i="38"/>
  <c r="U34" i="38"/>
  <c r="V34" i="38"/>
  <c r="DF28" i="38"/>
  <c r="V16" i="143"/>
  <c r="DE28" i="38"/>
  <c r="U16" i="143"/>
  <c r="DD28" i="38"/>
  <c r="T16" i="143"/>
  <c r="DC28" i="38"/>
  <c r="S16" i="143"/>
  <c r="Q34" i="38"/>
  <c r="DB28" i="38"/>
  <c r="R16" i="143"/>
  <c r="P34" i="38"/>
  <c r="DA28" i="38"/>
  <c r="Q16" i="143"/>
  <c r="O34" i="38"/>
  <c r="CZ28" i="38"/>
  <c r="P16" i="143"/>
  <c r="N34" i="38"/>
  <c r="CY28" i="38"/>
  <c r="O16" i="143"/>
  <c r="M34" i="38"/>
  <c r="CX28" i="38"/>
  <c r="N16" i="143"/>
  <c r="J34" i="38"/>
  <c r="L34" i="38"/>
  <c r="CW28" i="38"/>
  <c r="M16" i="143"/>
  <c r="I34" i="38"/>
  <c r="K34" i="38"/>
  <c r="CV28" i="38"/>
  <c r="L16" i="143"/>
  <c r="CU28" i="38"/>
  <c r="K16" i="143"/>
  <c r="CT28" i="38"/>
  <c r="J16" i="143"/>
  <c r="R34" i="38"/>
  <c r="CS28" i="38"/>
  <c r="I16" i="143"/>
  <c r="G34" i="38"/>
  <c r="CR28" i="38"/>
  <c r="H16" i="143"/>
  <c r="H34" i="38"/>
  <c r="CQ28" i="38"/>
  <c r="G16" i="143"/>
  <c r="E34" i="38"/>
  <c r="F34" i="38"/>
  <c r="CP28" i="38"/>
  <c r="F16" i="143"/>
  <c r="CO28" i="38"/>
  <c r="E16" i="143"/>
  <c r="B16" i="143"/>
  <c r="CK28" i="38"/>
  <c r="A16" i="143"/>
  <c r="AE33" i="38"/>
  <c r="AF33" i="38"/>
  <c r="AG33" i="38"/>
  <c r="DJ27" i="38"/>
  <c r="Z15" i="143"/>
  <c r="DI27" i="38"/>
  <c r="Y15" i="143"/>
  <c r="DH27" i="38"/>
  <c r="X15" i="143"/>
  <c r="AD33" i="38"/>
  <c r="DG27" i="38"/>
  <c r="W15" i="143"/>
  <c r="S33" i="38"/>
  <c r="T33" i="38"/>
  <c r="U33" i="38"/>
  <c r="V33" i="38"/>
  <c r="DF27" i="38"/>
  <c r="V15" i="143"/>
  <c r="DE27" i="38"/>
  <c r="U15" i="143"/>
  <c r="DD27" i="38"/>
  <c r="T15" i="143"/>
  <c r="DC27" i="38"/>
  <c r="S15" i="143"/>
  <c r="Q33" i="38"/>
  <c r="DB27" i="38"/>
  <c r="R15" i="143"/>
  <c r="P33" i="38"/>
  <c r="DA27" i="38"/>
  <c r="Q15" i="143"/>
  <c r="O33" i="38"/>
  <c r="CZ27" i="38"/>
  <c r="P15" i="143"/>
  <c r="N33" i="38"/>
  <c r="CY27" i="38"/>
  <c r="O15" i="143"/>
  <c r="M33" i="38"/>
  <c r="CX27" i="38"/>
  <c r="N15" i="143"/>
  <c r="J33" i="38"/>
  <c r="L33" i="38"/>
  <c r="CW27" i="38"/>
  <c r="M15" i="143"/>
  <c r="I33" i="38"/>
  <c r="K33" i="38"/>
  <c r="CV27" i="38"/>
  <c r="L15" i="143"/>
  <c r="CU27" i="38"/>
  <c r="K15" i="143"/>
  <c r="CT27" i="38"/>
  <c r="J15" i="143"/>
  <c r="R33" i="38"/>
  <c r="CS27" i="38"/>
  <c r="I15" i="143"/>
  <c r="G33" i="38"/>
  <c r="CR27" i="38"/>
  <c r="H15" i="143"/>
  <c r="H33" i="38"/>
  <c r="CQ27" i="38"/>
  <c r="G15" i="143"/>
  <c r="E33" i="38"/>
  <c r="F33" i="38"/>
  <c r="CP27" i="38"/>
  <c r="F15" i="143"/>
  <c r="CO27" i="38"/>
  <c r="E15" i="143"/>
  <c r="B15" i="143"/>
  <c r="CK27" i="38"/>
  <c r="A15" i="143"/>
  <c r="AE32" i="38"/>
  <c r="AF32" i="38"/>
  <c r="AG32" i="38"/>
  <c r="DJ26" i="38"/>
  <c r="Z14" i="143"/>
  <c r="DI26" i="38"/>
  <c r="Y14" i="143"/>
  <c r="DH26" i="38"/>
  <c r="X14" i="143"/>
  <c r="AD32" i="38"/>
  <c r="DG26" i="38"/>
  <c r="W14" i="143"/>
  <c r="S32" i="38"/>
  <c r="T32" i="38"/>
  <c r="U32" i="38"/>
  <c r="V32" i="38"/>
  <c r="DF26" i="38"/>
  <c r="V14" i="143"/>
  <c r="DE26" i="38"/>
  <c r="U14" i="143"/>
  <c r="DD26" i="38"/>
  <c r="T14" i="143"/>
  <c r="DC26" i="38"/>
  <c r="S14" i="143"/>
  <c r="Q32" i="38"/>
  <c r="DB26" i="38"/>
  <c r="R14" i="143"/>
  <c r="P32" i="38"/>
  <c r="DA26" i="38"/>
  <c r="Q14" i="143"/>
  <c r="O32" i="38"/>
  <c r="CZ26" i="38"/>
  <c r="P14" i="143"/>
  <c r="N32" i="38"/>
  <c r="CY26" i="38"/>
  <c r="O14" i="143"/>
  <c r="M32" i="38"/>
  <c r="CX26" i="38"/>
  <c r="N14" i="143"/>
  <c r="J32" i="38"/>
  <c r="L32" i="38"/>
  <c r="CW26" i="38"/>
  <c r="M14" i="143"/>
  <c r="I32" i="38"/>
  <c r="K32" i="38"/>
  <c r="CV26" i="38"/>
  <c r="L14" i="143"/>
  <c r="CU26" i="38"/>
  <c r="K14" i="143"/>
  <c r="CT26" i="38"/>
  <c r="J14" i="143"/>
  <c r="R32" i="38"/>
  <c r="CS26" i="38"/>
  <c r="I14" i="143"/>
  <c r="G32" i="38"/>
  <c r="CR26" i="38"/>
  <c r="H14" i="143"/>
  <c r="H32" i="38"/>
  <c r="CQ26" i="38"/>
  <c r="G14" i="143"/>
  <c r="E32" i="38"/>
  <c r="F32" i="38"/>
  <c r="CP26" i="38"/>
  <c r="F14" i="143"/>
  <c r="CO26" i="38"/>
  <c r="E14" i="143"/>
  <c r="B14" i="143"/>
  <c r="CK26" i="38"/>
  <c r="A14" i="143"/>
  <c r="AE30" i="38"/>
  <c r="AF30" i="38"/>
  <c r="AG30" i="38"/>
  <c r="DJ25" i="38"/>
  <c r="Z13" i="143"/>
  <c r="DI25" i="38"/>
  <c r="Y13" i="143"/>
  <c r="DH25" i="38"/>
  <c r="X13" i="143"/>
  <c r="AD30" i="38"/>
  <c r="DG25" i="38"/>
  <c r="W13" i="143"/>
  <c r="S30" i="38"/>
  <c r="T30" i="38"/>
  <c r="U30" i="38"/>
  <c r="V30" i="38"/>
  <c r="DF25" i="38"/>
  <c r="V13" i="143"/>
  <c r="DE25" i="38"/>
  <c r="U13" i="143"/>
  <c r="DD25" i="38"/>
  <c r="T13" i="143"/>
  <c r="DC25" i="38"/>
  <c r="S13" i="143"/>
  <c r="Q30" i="38"/>
  <c r="DB25" i="38"/>
  <c r="R13" i="143"/>
  <c r="P30" i="38"/>
  <c r="DA25" i="38"/>
  <c r="Q13" i="143"/>
  <c r="O30" i="38"/>
  <c r="CZ25" i="38"/>
  <c r="P13" i="143"/>
  <c r="N30" i="38"/>
  <c r="CY25" i="38"/>
  <c r="O13" i="143"/>
  <c r="M30" i="38"/>
  <c r="CX25" i="38"/>
  <c r="N13" i="143"/>
  <c r="J30" i="38"/>
  <c r="L30" i="38"/>
  <c r="CW25" i="38"/>
  <c r="M13" i="143"/>
  <c r="I30" i="38"/>
  <c r="K30" i="38"/>
  <c r="CV25" i="38"/>
  <c r="L13" i="143"/>
  <c r="CU25" i="38"/>
  <c r="K13" i="143"/>
  <c r="CT25" i="38"/>
  <c r="J13" i="143"/>
  <c r="R30" i="38"/>
  <c r="CS25" i="38"/>
  <c r="I13" i="143"/>
  <c r="G30" i="38"/>
  <c r="CR25" i="38"/>
  <c r="H13" i="143"/>
  <c r="H30" i="38"/>
  <c r="CQ25" i="38"/>
  <c r="G13" i="143"/>
  <c r="E30" i="38"/>
  <c r="F30" i="38"/>
  <c r="CP25" i="38"/>
  <c r="F13" i="143"/>
  <c r="CO25" i="38"/>
  <c r="E13" i="143"/>
  <c r="B13" i="143"/>
  <c r="CK25" i="38"/>
  <c r="A13" i="143"/>
  <c r="AE29" i="38"/>
  <c r="AF29" i="38"/>
  <c r="AG29" i="38"/>
  <c r="DJ24" i="38"/>
  <c r="Z12" i="143"/>
  <c r="DI24" i="38"/>
  <c r="Y12" i="143"/>
  <c r="DH24" i="38"/>
  <c r="X12" i="143"/>
  <c r="AD29" i="38"/>
  <c r="DG24" i="38"/>
  <c r="W12" i="143"/>
  <c r="S29" i="38"/>
  <c r="T29" i="38"/>
  <c r="U29" i="38"/>
  <c r="V29" i="38"/>
  <c r="DF24" i="38"/>
  <c r="V12" i="143"/>
  <c r="DE24" i="38"/>
  <c r="U12" i="143"/>
  <c r="DD24" i="38"/>
  <c r="T12" i="143"/>
  <c r="DC24" i="38"/>
  <c r="S12" i="143"/>
  <c r="Q29" i="38"/>
  <c r="DB24" i="38"/>
  <c r="R12" i="143"/>
  <c r="P29" i="38"/>
  <c r="DA24" i="38"/>
  <c r="Q12" i="143"/>
  <c r="O29" i="38"/>
  <c r="CZ24" i="38"/>
  <c r="P12" i="143"/>
  <c r="N29" i="38"/>
  <c r="CY24" i="38"/>
  <c r="O12" i="143"/>
  <c r="M29" i="38"/>
  <c r="CX24" i="38"/>
  <c r="N12" i="143"/>
  <c r="J29" i="38"/>
  <c r="L29" i="38"/>
  <c r="CW24" i="38"/>
  <c r="M12" i="143"/>
  <c r="I29" i="38"/>
  <c r="K29" i="38"/>
  <c r="CV24" i="38"/>
  <c r="L12" i="143"/>
  <c r="CU24" i="38"/>
  <c r="K12" i="143"/>
  <c r="CT24" i="38"/>
  <c r="J12" i="143"/>
  <c r="R29" i="38"/>
  <c r="CS24" i="38"/>
  <c r="I12" i="143"/>
  <c r="G29" i="38"/>
  <c r="CR24" i="38"/>
  <c r="H12" i="143"/>
  <c r="H29" i="38"/>
  <c r="CQ24" i="38"/>
  <c r="G12" i="143"/>
  <c r="E29" i="38"/>
  <c r="F29" i="38"/>
  <c r="CP24" i="38"/>
  <c r="F12" i="143"/>
  <c r="CO24" i="38"/>
  <c r="E12" i="143"/>
  <c r="B12" i="143"/>
  <c r="CK24" i="38"/>
  <c r="A12" i="143"/>
  <c r="AE28" i="38"/>
  <c r="AF28" i="38"/>
  <c r="AG28" i="38"/>
  <c r="DJ23" i="38"/>
  <c r="Z11" i="143"/>
  <c r="DI23" i="38"/>
  <c r="Y11" i="143"/>
  <c r="DH23" i="38"/>
  <c r="X11" i="143"/>
  <c r="AD28" i="38"/>
  <c r="DG23" i="38"/>
  <c r="W11" i="143"/>
  <c r="S28" i="38"/>
  <c r="T28" i="38"/>
  <c r="U28" i="38"/>
  <c r="V28" i="38"/>
  <c r="DF23" i="38"/>
  <c r="V11" i="143"/>
  <c r="DE23" i="38"/>
  <c r="U11" i="143"/>
  <c r="DD23" i="38"/>
  <c r="T11" i="143"/>
  <c r="DC23" i="38"/>
  <c r="S11" i="143"/>
  <c r="Q28" i="38"/>
  <c r="DB23" i="38"/>
  <c r="R11" i="143"/>
  <c r="P28" i="38"/>
  <c r="DA23" i="38"/>
  <c r="Q11" i="143"/>
  <c r="O28" i="38"/>
  <c r="CZ23" i="38"/>
  <c r="P11" i="143"/>
  <c r="N28" i="38"/>
  <c r="CY23" i="38"/>
  <c r="O11" i="143"/>
  <c r="M28" i="38"/>
  <c r="CX23" i="38"/>
  <c r="N11" i="143"/>
  <c r="J28" i="38"/>
  <c r="L28" i="38"/>
  <c r="CW23" i="38"/>
  <c r="M11" i="143"/>
  <c r="I28" i="38"/>
  <c r="K28" i="38"/>
  <c r="CV23" i="38"/>
  <c r="L11" i="143"/>
  <c r="CU23" i="38"/>
  <c r="K11" i="143"/>
  <c r="CT23" i="38"/>
  <c r="J11" i="143"/>
  <c r="R28" i="38"/>
  <c r="CS23" i="38"/>
  <c r="I11" i="143"/>
  <c r="G28" i="38"/>
  <c r="CR23" i="38"/>
  <c r="H11" i="143"/>
  <c r="H28" i="38"/>
  <c r="CQ23" i="38"/>
  <c r="G11" i="143"/>
  <c r="E28" i="38"/>
  <c r="F28" i="38"/>
  <c r="CP23" i="38"/>
  <c r="F11" i="143"/>
  <c r="CO23" i="38"/>
  <c r="E11" i="143"/>
  <c r="B11" i="143"/>
  <c r="CK23" i="38"/>
  <c r="A11" i="143"/>
  <c r="AE27" i="38"/>
  <c r="AF27" i="38"/>
  <c r="AG27" i="38"/>
  <c r="DJ22" i="38"/>
  <c r="Z10" i="143"/>
  <c r="DI22" i="38"/>
  <c r="Y10" i="143"/>
  <c r="DH22" i="38"/>
  <c r="X10" i="143"/>
  <c r="AD27" i="38"/>
  <c r="DG22" i="38"/>
  <c r="W10" i="143"/>
  <c r="S27" i="38"/>
  <c r="T27" i="38"/>
  <c r="U27" i="38"/>
  <c r="V27" i="38"/>
  <c r="DF22" i="38"/>
  <c r="V10" i="143"/>
  <c r="DE22" i="38"/>
  <c r="U10" i="143"/>
  <c r="DD22" i="38"/>
  <c r="T10" i="143"/>
  <c r="DC22" i="38"/>
  <c r="S10" i="143"/>
  <c r="Q27" i="38"/>
  <c r="DB22" i="38"/>
  <c r="R10" i="143"/>
  <c r="P27" i="38"/>
  <c r="DA22" i="38"/>
  <c r="Q10" i="143"/>
  <c r="O27" i="38"/>
  <c r="CZ22" i="38"/>
  <c r="P10" i="143"/>
  <c r="N27" i="38"/>
  <c r="CY22" i="38"/>
  <c r="O10" i="143"/>
  <c r="M27" i="38"/>
  <c r="CX22" i="38"/>
  <c r="N10" i="143"/>
  <c r="J27" i="38"/>
  <c r="L27" i="38"/>
  <c r="CW22" i="38"/>
  <c r="M10" i="143"/>
  <c r="I27" i="38"/>
  <c r="K27" i="38"/>
  <c r="CV22" i="38"/>
  <c r="L10" i="143"/>
  <c r="CU22" i="38"/>
  <c r="K10" i="143"/>
  <c r="CT22" i="38"/>
  <c r="J10" i="143"/>
  <c r="R27" i="38"/>
  <c r="CS22" i="38"/>
  <c r="I10" i="143"/>
  <c r="G27" i="38"/>
  <c r="CR22" i="38"/>
  <c r="H10" i="143"/>
  <c r="H27" i="38"/>
  <c r="CQ22" i="38"/>
  <c r="G10" i="143"/>
  <c r="E27" i="38"/>
  <c r="F27" i="38"/>
  <c r="CP22" i="38"/>
  <c r="F10" i="143"/>
  <c r="CO22" i="38"/>
  <c r="E10" i="143"/>
  <c r="B10" i="143"/>
  <c r="CK22" i="38"/>
  <c r="A10" i="143"/>
  <c r="AE26" i="38"/>
  <c r="AF26" i="38"/>
  <c r="AG26" i="38"/>
  <c r="DJ21" i="38"/>
  <c r="Z9" i="143"/>
  <c r="DI21" i="38"/>
  <c r="Y9" i="143"/>
  <c r="DH21" i="38"/>
  <c r="X9" i="143"/>
  <c r="AD26" i="38"/>
  <c r="DG21" i="38"/>
  <c r="W9" i="143"/>
  <c r="S26" i="38"/>
  <c r="T26" i="38"/>
  <c r="U26" i="38"/>
  <c r="V26" i="38"/>
  <c r="DF21" i="38"/>
  <c r="V9" i="143"/>
  <c r="DE21" i="38"/>
  <c r="U9" i="143"/>
  <c r="DD21" i="38"/>
  <c r="T9" i="143"/>
  <c r="DC21" i="38"/>
  <c r="S9" i="143"/>
  <c r="Q26" i="38"/>
  <c r="DB21" i="38"/>
  <c r="R9" i="143"/>
  <c r="P26" i="38"/>
  <c r="DA21" i="38"/>
  <c r="Q9" i="143"/>
  <c r="O26" i="38"/>
  <c r="CZ21" i="38"/>
  <c r="P9" i="143"/>
  <c r="N26" i="38"/>
  <c r="CY21" i="38"/>
  <c r="O9" i="143"/>
  <c r="M26" i="38"/>
  <c r="CX21" i="38"/>
  <c r="N9" i="143"/>
  <c r="J26" i="38"/>
  <c r="L26" i="38"/>
  <c r="CW21" i="38"/>
  <c r="M9" i="143"/>
  <c r="I26" i="38"/>
  <c r="K26" i="38"/>
  <c r="CV21" i="38"/>
  <c r="L9" i="143"/>
  <c r="CU21" i="38"/>
  <c r="K9" i="143"/>
  <c r="CT21" i="38"/>
  <c r="J9" i="143"/>
  <c r="R26" i="38"/>
  <c r="CS21" i="38"/>
  <c r="I9" i="143"/>
  <c r="G26" i="38"/>
  <c r="CR21" i="38"/>
  <c r="H9" i="143"/>
  <c r="H26" i="38"/>
  <c r="CQ21" i="38"/>
  <c r="G9" i="143"/>
  <c r="E26" i="38"/>
  <c r="F26" i="38"/>
  <c r="CP21" i="38"/>
  <c r="F9" i="143"/>
  <c r="CO21" i="38"/>
  <c r="E9" i="143"/>
  <c r="B9" i="143"/>
  <c r="CK21" i="38"/>
  <c r="A9" i="143"/>
  <c r="AE25" i="38"/>
  <c r="AF25" i="38"/>
  <c r="AG25" i="38"/>
  <c r="DJ20" i="38"/>
  <c r="Z8" i="143"/>
  <c r="DI20" i="38"/>
  <c r="Y8" i="143"/>
  <c r="DH20" i="38"/>
  <c r="X8" i="143"/>
  <c r="AD25" i="38"/>
  <c r="DG20" i="38"/>
  <c r="W8" i="143"/>
  <c r="S25" i="38"/>
  <c r="T25" i="38"/>
  <c r="U25" i="38"/>
  <c r="V25" i="38"/>
  <c r="DF20" i="38"/>
  <c r="V8" i="143"/>
  <c r="DE20" i="38"/>
  <c r="U8" i="143"/>
  <c r="DD20" i="38"/>
  <c r="T8" i="143"/>
  <c r="DC20" i="38"/>
  <c r="S8" i="143"/>
  <c r="Q25" i="38"/>
  <c r="DB20" i="38"/>
  <c r="R8" i="143"/>
  <c r="P25" i="38"/>
  <c r="DA20" i="38"/>
  <c r="Q8" i="143"/>
  <c r="O25" i="38"/>
  <c r="CZ20" i="38"/>
  <c r="P8" i="143"/>
  <c r="N25" i="38"/>
  <c r="CY20" i="38"/>
  <c r="O8" i="143"/>
  <c r="M25" i="38"/>
  <c r="CX20" i="38"/>
  <c r="N8" i="143"/>
  <c r="J25" i="38"/>
  <c r="L25" i="38"/>
  <c r="CW20" i="38"/>
  <c r="M8" i="143"/>
  <c r="I25" i="38"/>
  <c r="K25" i="38"/>
  <c r="CV20" i="38"/>
  <c r="L8" i="143"/>
  <c r="CU20" i="38"/>
  <c r="K8" i="143"/>
  <c r="CT20" i="38"/>
  <c r="J8" i="143"/>
  <c r="R25" i="38"/>
  <c r="CS20" i="38"/>
  <c r="I8" i="143"/>
  <c r="G25" i="38"/>
  <c r="CR20" i="38"/>
  <c r="H8" i="143"/>
  <c r="H25" i="38"/>
  <c r="CQ20" i="38"/>
  <c r="G8" i="143"/>
  <c r="E25" i="38"/>
  <c r="F25" i="38"/>
  <c r="CP20" i="38"/>
  <c r="F8" i="143"/>
  <c r="CO20" i="38"/>
  <c r="E8" i="143"/>
  <c r="B8" i="143"/>
  <c r="CK20" i="38"/>
  <c r="A8" i="143"/>
  <c r="AE24" i="38"/>
  <c r="AF24" i="38"/>
  <c r="AG24" i="38"/>
  <c r="DJ19" i="38"/>
  <c r="Z7" i="143"/>
  <c r="DI19" i="38"/>
  <c r="Y7" i="143"/>
  <c r="DH19" i="38"/>
  <c r="X7" i="143"/>
  <c r="AD24" i="38"/>
  <c r="DG19" i="38"/>
  <c r="W7" i="143"/>
  <c r="V7" i="143"/>
  <c r="DE19" i="38"/>
  <c r="U7" i="143"/>
  <c r="DD19" i="38"/>
  <c r="T7" i="143"/>
  <c r="DC19" i="38"/>
  <c r="S7" i="143"/>
  <c r="Q24" i="38"/>
  <c r="DB19" i="38"/>
  <c r="R7" i="143"/>
  <c r="P24" i="38"/>
  <c r="DA19" i="38"/>
  <c r="Q7" i="143"/>
  <c r="O24" i="38"/>
  <c r="CZ19" i="38"/>
  <c r="P7" i="143"/>
  <c r="N24" i="38"/>
  <c r="CY19" i="38"/>
  <c r="O7" i="143"/>
  <c r="M24" i="38"/>
  <c r="CX19" i="38"/>
  <c r="N7" i="143"/>
  <c r="M7" i="143"/>
  <c r="L7" i="143"/>
  <c r="CU19" i="38"/>
  <c r="K7" i="143"/>
  <c r="CT19" i="38"/>
  <c r="J7" i="143"/>
  <c r="R24" i="38"/>
  <c r="CS19" i="38"/>
  <c r="I7" i="143"/>
  <c r="G24" i="38"/>
  <c r="CR19" i="38"/>
  <c r="H7" i="143"/>
  <c r="H24" i="38"/>
  <c r="CQ19" i="38"/>
  <c r="G7" i="143"/>
  <c r="E24" i="38"/>
  <c r="F24" i="38"/>
  <c r="CP19" i="38"/>
  <c r="F7" i="143"/>
  <c r="CO19" i="38"/>
  <c r="E7" i="143"/>
  <c r="B7" i="143"/>
  <c r="CK19" i="38"/>
  <c r="A7" i="143"/>
  <c r="AE23" i="38"/>
  <c r="AF23" i="38"/>
  <c r="AG23" i="38"/>
  <c r="DJ18" i="38"/>
  <c r="Z6" i="143"/>
  <c r="DI18" i="38"/>
  <c r="Y6" i="143"/>
  <c r="DH18" i="38"/>
  <c r="X6" i="143"/>
  <c r="AD23" i="38"/>
  <c r="DG18" i="38"/>
  <c r="W6" i="143"/>
  <c r="V6" i="143"/>
  <c r="DE18" i="38"/>
  <c r="U6" i="143"/>
  <c r="DD18" i="38"/>
  <c r="T6" i="143"/>
  <c r="DC18" i="38"/>
  <c r="S6" i="143"/>
  <c r="Q23" i="38"/>
  <c r="DB18" i="38"/>
  <c r="R6" i="143"/>
  <c r="P23" i="38"/>
  <c r="DA18" i="38"/>
  <c r="Q6" i="143"/>
  <c r="O23" i="38"/>
  <c r="CZ18" i="38"/>
  <c r="P6" i="143"/>
  <c r="N23" i="38"/>
  <c r="CY18" i="38"/>
  <c r="O6" i="143"/>
  <c r="M23" i="38"/>
  <c r="CX18" i="38"/>
  <c r="N6" i="143"/>
  <c r="M6" i="143"/>
  <c r="L6" i="143"/>
  <c r="CU18" i="38"/>
  <c r="K6" i="143"/>
  <c r="CT18" i="38"/>
  <c r="J6" i="143"/>
  <c r="R23" i="38"/>
  <c r="CS18" i="38"/>
  <c r="I6" i="143"/>
  <c r="G23" i="38"/>
  <c r="CR18" i="38"/>
  <c r="H6" i="143"/>
  <c r="H23" i="38"/>
  <c r="CQ18" i="38"/>
  <c r="G6" i="143"/>
  <c r="E23" i="38"/>
  <c r="F23" i="38"/>
  <c r="CP18" i="38"/>
  <c r="F6" i="143"/>
  <c r="CO18" i="38"/>
  <c r="E6" i="143"/>
  <c r="B6" i="143"/>
  <c r="CK18" i="38"/>
  <c r="A6" i="143"/>
  <c r="AE22" i="38"/>
  <c r="AF22" i="38"/>
  <c r="AG22" i="38"/>
  <c r="DJ17" i="38"/>
  <c r="Z5" i="143"/>
  <c r="DI17" i="38"/>
  <c r="Y5" i="143"/>
  <c r="DH17" i="38"/>
  <c r="X5" i="143"/>
  <c r="AD22" i="38"/>
  <c r="DG17" i="38"/>
  <c r="W5" i="143"/>
  <c r="V5" i="143"/>
  <c r="DE17" i="38"/>
  <c r="U5" i="143"/>
  <c r="DD17" i="38"/>
  <c r="T5" i="143"/>
  <c r="DC17" i="38"/>
  <c r="S5" i="143"/>
  <c r="Q22" i="38"/>
  <c r="DB17" i="38"/>
  <c r="R5" i="143"/>
  <c r="P22" i="38"/>
  <c r="DA17" i="38"/>
  <c r="Q5" i="143"/>
  <c r="O22" i="38"/>
  <c r="CZ17" i="38"/>
  <c r="P5" i="143"/>
  <c r="N22" i="38"/>
  <c r="CY17" i="38"/>
  <c r="O5" i="143"/>
  <c r="M22" i="38"/>
  <c r="CX17" i="38"/>
  <c r="N5" i="143"/>
  <c r="M5" i="143"/>
  <c r="L5" i="143"/>
  <c r="CU17" i="38"/>
  <c r="K5" i="143"/>
  <c r="CT17" i="38"/>
  <c r="J5" i="143"/>
  <c r="R22" i="38"/>
  <c r="CS17" i="38"/>
  <c r="I5" i="143"/>
  <c r="G22" i="38"/>
  <c r="CR17" i="38"/>
  <c r="H5" i="143"/>
  <c r="H22" i="38"/>
  <c r="CQ17" i="38"/>
  <c r="G5" i="143"/>
  <c r="E22" i="38"/>
  <c r="F22" i="38"/>
  <c r="CP17" i="38"/>
  <c r="F5" i="143"/>
  <c r="CO17" i="38"/>
  <c r="E5" i="143"/>
  <c r="B5" i="143"/>
  <c r="CK17" i="38"/>
  <c r="A5" i="143"/>
  <c r="AE21" i="38"/>
  <c r="AF21" i="38"/>
  <c r="AG21" i="38"/>
  <c r="DJ16" i="38"/>
  <c r="Z4" i="143"/>
  <c r="DI16" i="38"/>
  <c r="Y4" i="143"/>
  <c r="DH16" i="38"/>
  <c r="X4" i="143"/>
  <c r="AD21" i="38"/>
  <c r="DG16" i="38"/>
  <c r="W4" i="143"/>
  <c r="V4" i="143"/>
  <c r="DE16" i="38"/>
  <c r="U4" i="143"/>
  <c r="DD16" i="38"/>
  <c r="T4" i="143"/>
  <c r="DC16" i="38"/>
  <c r="S4" i="143"/>
  <c r="Q21" i="38"/>
  <c r="DB16" i="38"/>
  <c r="R4" i="143"/>
  <c r="P21" i="38"/>
  <c r="DA16" i="38"/>
  <c r="Q4" i="143"/>
  <c r="O21" i="38"/>
  <c r="CZ16" i="38"/>
  <c r="P4" i="143"/>
  <c r="N21" i="38"/>
  <c r="CY16" i="38"/>
  <c r="O4" i="143"/>
  <c r="M21" i="38"/>
  <c r="CX16" i="38"/>
  <c r="N4" i="143"/>
  <c r="M4" i="143"/>
  <c r="L4" i="143"/>
  <c r="CU16" i="38"/>
  <c r="K4" i="143"/>
  <c r="CT16" i="38"/>
  <c r="J4" i="143"/>
  <c r="R21" i="38"/>
  <c r="CS16" i="38"/>
  <c r="I4" i="143"/>
  <c r="G21" i="38"/>
  <c r="CR16" i="38"/>
  <c r="H4" i="143"/>
  <c r="H21" i="38"/>
  <c r="CQ16" i="38"/>
  <c r="G4" i="143"/>
  <c r="E21" i="38"/>
  <c r="F21" i="38"/>
  <c r="CP16" i="38"/>
  <c r="F4" i="143"/>
  <c r="CO16" i="38"/>
  <c r="E4" i="143"/>
  <c r="B4" i="143"/>
  <c r="CK16" i="38"/>
  <c r="A4" i="143"/>
  <c r="DJ15" i="38"/>
  <c r="Z3" i="143"/>
  <c r="DI15" i="38"/>
  <c r="Y3" i="143"/>
  <c r="DH15" i="38"/>
  <c r="X3" i="143"/>
  <c r="DG15" i="38"/>
  <c r="W3" i="143"/>
  <c r="DF15" i="38"/>
  <c r="V3" i="143"/>
  <c r="DE15" i="38"/>
  <c r="U3" i="143"/>
  <c r="DD15" i="38"/>
  <c r="T3" i="143"/>
  <c r="DC15" i="38"/>
  <c r="S3" i="143"/>
  <c r="DB15" i="38"/>
  <c r="R3" i="143"/>
  <c r="DA15" i="38"/>
  <c r="Q3" i="143"/>
  <c r="CZ15" i="38"/>
  <c r="P3" i="143"/>
  <c r="CY15" i="38"/>
  <c r="O3" i="143"/>
  <c r="CX15" i="38"/>
  <c r="N3" i="143"/>
  <c r="M3" i="143"/>
  <c r="CV15" i="38"/>
  <c r="L3" i="143"/>
  <c r="CU15" i="38"/>
  <c r="K3" i="143"/>
  <c r="CS15" i="38"/>
  <c r="I3" i="143"/>
  <c r="CR15" i="38"/>
  <c r="H3" i="143"/>
  <c r="CQ15" i="38"/>
  <c r="G3" i="143"/>
  <c r="CP15" i="38"/>
  <c r="F3" i="143"/>
  <c r="CO15" i="38"/>
  <c r="E3" i="143"/>
  <c r="CN15" i="38"/>
  <c r="D3" i="143"/>
  <c r="CM15" i="38"/>
  <c r="C3" i="143"/>
  <c r="CL15" i="38"/>
  <c r="B3" i="143"/>
  <c r="CK15" i="38"/>
  <c r="A3" i="143"/>
  <c r="Z2" i="143"/>
  <c r="Y2" i="143"/>
  <c r="X2" i="143"/>
  <c r="W2" i="143"/>
  <c r="V2" i="143"/>
  <c r="U2" i="143"/>
  <c r="T2" i="143"/>
  <c r="S2" i="143"/>
  <c r="R2" i="143"/>
  <c r="Q2" i="143"/>
  <c r="P2" i="143"/>
  <c r="O2" i="143"/>
  <c r="N2" i="143"/>
  <c r="M2" i="143"/>
  <c r="L2" i="143"/>
  <c r="K2" i="143"/>
  <c r="J2" i="143"/>
  <c r="I2" i="143"/>
  <c r="H2" i="143"/>
  <c r="G2" i="143"/>
  <c r="F2" i="143"/>
  <c r="E2" i="143"/>
  <c r="D2" i="143"/>
  <c r="B2" i="143"/>
  <c r="A2" i="143"/>
  <c r="Z1" i="143"/>
  <c r="Y1" i="143"/>
  <c r="X1" i="143"/>
  <c r="W1" i="143"/>
  <c r="V1" i="143"/>
  <c r="U1" i="143"/>
  <c r="T1" i="143"/>
  <c r="S1" i="143"/>
  <c r="R1" i="143"/>
  <c r="Q1" i="143"/>
  <c r="P1" i="143"/>
  <c r="O1" i="143"/>
  <c r="N1" i="143"/>
  <c r="M1" i="143"/>
  <c r="L1" i="143"/>
  <c r="K1" i="143"/>
  <c r="J1" i="143"/>
  <c r="I1" i="143"/>
  <c r="H1" i="143"/>
  <c r="G1" i="143"/>
  <c r="F1" i="143"/>
  <c r="E1" i="143"/>
  <c r="D1" i="143"/>
  <c r="C1" i="143"/>
  <c r="B1" i="143"/>
  <c r="A1" i="143"/>
  <c r="H37" i="139"/>
  <c r="K46" i="134"/>
  <c r="K47" i="134"/>
  <c r="K48" i="134"/>
  <c r="K49" i="134"/>
  <c r="D4" i="134"/>
  <c r="D5" i="134"/>
  <c r="D6" i="134"/>
  <c r="D7" i="134"/>
  <c r="D8" i="134"/>
  <c r="D9" i="134"/>
  <c r="D10" i="134"/>
  <c r="D11" i="134"/>
  <c r="D12" i="134"/>
  <c r="D13" i="134"/>
  <c r="D14" i="134"/>
  <c r="D15" i="134"/>
  <c r="D16" i="134"/>
  <c r="D17" i="134"/>
  <c r="D18" i="134"/>
  <c r="D19" i="134"/>
  <c r="D24" i="134"/>
  <c r="C4" i="134"/>
  <c r="C5" i="134"/>
  <c r="C6" i="134"/>
  <c r="C7" i="134"/>
  <c r="C8" i="134"/>
  <c r="C9" i="134"/>
  <c r="C10" i="134"/>
  <c r="C11" i="134"/>
  <c r="C12" i="134"/>
  <c r="C13" i="134"/>
  <c r="C14" i="134"/>
  <c r="C15" i="134"/>
  <c r="C16" i="134"/>
  <c r="C17" i="134"/>
  <c r="C18" i="134"/>
  <c r="C19" i="134"/>
  <c r="C24" i="134"/>
  <c r="H12" i="92"/>
  <c r="I12" i="92"/>
  <c r="L2" i="92"/>
  <c r="U11" i="92"/>
  <c r="D42" i="92"/>
  <c r="L1" i="92"/>
  <c r="Q11" i="92"/>
  <c r="D42" i="119"/>
  <c r="L1" i="119"/>
  <c r="U11" i="119"/>
  <c r="H12" i="119"/>
  <c r="I12" i="119"/>
  <c r="L2" i="119"/>
  <c r="Q11" i="119"/>
  <c r="Z41" i="119"/>
  <c r="J42" i="119"/>
  <c r="K41" i="119"/>
  <c r="I42" i="119"/>
  <c r="H42" i="119"/>
  <c r="E42" i="119"/>
  <c r="K40" i="119"/>
  <c r="L40" i="119"/>
  <c r="C42" i="119"/>
  <c r="Z41" i="92"/>
  <c r="J42" i="92"/>
  <c r="K41" i="92"/>
  <c r="I42" i="92"/>
  <c r="H42" i="92"/>
  <c r="U40" i="92"/>
  <c r="V40" i="92"/>
  <c r="K40" i="92"/>
  <c r="C42" i="92"/>
  <c r="Z41" i="94"/>
  <c r="S42" i="94"/>
  <c r="R42" i="94"/>
  <c r="J42" i="94"/>
  <c r="K41" i="94"/>
  <c r="I42" i="94"/>
  <c r="H42" i="94"/>
  <c r="E42" i="94"/>
  <c r="U40" i="94"/>
  <c r="V40" i="94"/>
  <c r="K40" i="94"/>
  <c r="L40" i="94"/>
  <c r="C42" i="94"/>
  <c r="C9" i="137"/>
  <c r="D42" i="100"/>
  <c r="L1" i="100"/>
  <c r="T11" i="100"/>
  <c r="H12" i="100"/>
  <c r="I12" i="100"/>
  <c r="L2" i="100"/>
  <c r="Q11" i="100"/>
  <c r="H12" i="101"/>
  <c r="I12" i="101"/>
  <c r="L2" i="101"/>
  <c r="T11" i="101"/>
  <c r="D42" i="101"/>
  <c r="L1" i="101"/>
  <c r="Q11" i="101"/>
  <c r="H12" i="67"/>
  <c r="I12" i="67"/>
  <c r="L2" i="67"/>
  <c r="T11" i="67"/>
  <c r="D42" i="67"/>
  <c r="L1" i="67"/>
  <c r="Q11" i="67"/>
  <c r="D42" i="83"/>
  <c r="L1" i="83"/>
  <c r="T11" i="83"/>
  <c r="H12" i="83"/>
  <c r="I12" i="83"/>
  <c r="L2" i="83"/>
  <c r="Q11" i="83"/>
  <c r="H12" i="84"/>
  <c r="I12" i="84"/>
  <c r="L2" i="84"/>
  <c r="T11" i="84"/>
  <c r="D42" i="84"/>
  <c r="L1" i="84"/>
  <c r="Q11" i="84"/>
  <c r="D42" i="85"/>
  <c r="L1" i="85"/>
  <c r="T11" i="85"/>
  <c r="H12" i="85"/>
  <c r="I12" i="85"/>
  <c r="L2" i="85"/>
  <c r="Q11" i="85"/>
  <c r="T42" i="137"/>
  <c r="V41" i="137"/>
  <c r="S42" i="137"/>
  <c r="R42" i="137"/>
  <c r="Q42" i="137"/>
  <c r="P42" i="137"/>
  <c r="O42" i="137"/>
  <c r="N42" i="137"/>
  <c r="M42" i="137"/>
  <c r="J42" i="137"/>
  <c r="I42" i="137"/>
  <c r="H42" i="137"/>
  <c r="G42" i="137"/>
  <c r="E42" i="137"/>
  <c r="D42" i="137"/>
  <c r="C42" i="137"/>
  <c r="V40" i="137"/>
  <c r="I42" i="95"/>
  <c r="K41" i="95"/>
  <c r="M42" i="95"/>
  <c r="N42" i="95"/>
  <c r="O42" i="95"/>
  <c r="P42" i="95"/>
  <c r="Q42" i="95"/>
  <c r="R42" i="95"/>
  <c r="S42" i="95"/>
  <c r="V41" i="95"/>
  <c r="T42" i="95"/>
  <c r="K40" i="95"/>
  <c r="L40" i="95"/>
  <c r="U25" i="95"/>
  <c r="U40" i="95"/>
  <c r="V40" i="95"/>
  <c r="J42" i="95"/>
  <c r="Z41" i="95"/>
  <c r="H42" i="95"/>
  <c r="F41" i="95"/>
  <c r="F16" i="95"/>
  <c r="F17" i="95"/>
  <c r="F18" i="95"/>
  <c r="F19" i="95"/>
  <c r="F20" i="95"/>
  <c r="F21" i="95"/>
  <c r="F22" i="95"/>
  <c r="F23" i="95"/>
  <c r="F24" i="95"/>
  <c r="F25" i="95"/>
  <c r="F26" i="95"/>
  <c r="F27" i="95"/>
  <c r="F28" i="95"/>
  <c r="F29" i="95"/>
  <c r="F30" i="95"/>
  <c r="F31" i="95"/>
  <c r="F32" i="95"/>
  <c r="F33" i="95"/>
  <c r="F34" i="95"/>
  <c r="F35" i="95"/>
  <c r="F36" i="95"/>
  <c r="F37" i="95"/>
  <c r="F38" i="95"/>
  <c r="F39" i="95"/>
  <c r="F42" i="95"/>
  <c r="G42" i="95"/>
  <c r="D42" i="95"/>
  <c r="E42" i="95"/>
  <c r="C42" i="95"/>
  <c r="D42" i="93"/>
  <c r="T42" i="93"/>
  <c r="R42" i="93"/>
  <c r="Q42" i="93"/>
  <c r="P42" i="93"/>
  <c r="O42" i="93"/>
  <c r="N42" i="93"/>
  <c r="M42" i="93"/>
  <c r="I42" i="93"/>
  <c r="Z41" i="93"/>
  <c r="S42" i="93"/>
  <c r="J42" i="93"/>
  <c r="H42" i="93"/>
  <c r="E42" i="93"/>
  <c r="C42" i="93"/>
  <c r="J51" i="137"/>
  <c r="D49" i="137"/>
  <c r="D51" i="137"/>
  <c r="S46" i="137"/>
  <c r="Q46" i="137"/>
  <c r="E12" i="137"/>
  <c r="N46" i="137"/>
  <c r="I46" i="137"/>
  <c r="H12" i="137"/>
  <c r="I12" i="137"/>
  <c r="F46" i="137"/>
  <c r="D12" i="137"/>
  <c r="C12" i="137"/>
  <c r="G46" i="137"/>
  <c r="C46" i="137"/>
  <c r="D46" i="137"/>
  <c r="V42" i="137"/>
  <c r="U42" i="137"/>
  <c r="L42" i="137"/>
  <c r="K42" i="137"/>
  <c r="F16" i="137"/>
  <c r="F17" i="137"/>
  <c r="F18" i="137"/>
  <c r="F19" i="137"/>
  <c r="F20" i="137"/>
  <c r="F21" i="137"/>
  <c r="F22" i="137"/>
  <c r="F23" i="137"/>
  <c r="F24" i="137"/>
  <c r="F25" i="137"/>
  <c r="F26" i="137"/>
  <c r="F27" i="137"/>
  <c r="F28" i="137"/>
  <c r="F29" i="137"/>
  <c r="F30" i="137"/>
  <c r="F31" i="137"/>
  <c r="F32" i="137"/>
  <c r="F33" i="137"/>
  <c r="F34" i="137"/>
  <c r="F35" i="137"/>
  <c r="F36" i="137"/>
  <c r="F37" i="137"/>
  <c r="F38" i="137"/>
  <c r="F39" i="137"/>
  <c r="F42" i="137"/>
  <c r="Z39" i="137"/>
  <c r="V39" i="137"/>
  <c r="U39" i="137"/>
  <c r="L39" i="137"/>
  <c r="K39" i="137"/>
  <c r="Z38" i="137"/>
  <c r="V38" i="137"/>
  <c r="U38" i="137"/>
  <c r="L38" i="137"/>
  <c r="K38" i="137"/>
  <c r="Z37" i="137"/>
  <c r="V37" i="137"/>
  <c r="U37" i="137"/>
  <c r="L37" i="137"/>
  <c r="K37" i="137"/>
  <c r="Z36" i="137"/>
  <c r="V36" i="137"/>
  <c r="U36" i="137"/>
  <c r="L36" i="137"/>
  <c r="K36" i="137"/>
  <c r="Z35" i="137"/>
  <c r="V35" i="137"/>
  <c r="U35" i="137"/>
  <c r="L35" i="137"/>
  <c r="K35" i="137"/>
  <c r="Z34" i="137"/>
  <c r="V34" i="137"/>
  <c r="U34" i="137"/>
  <c r="L34" i="137"/>
  <c r="K34" i="137"/>
  <c r="Z33" i="137"/>
  <c r="V33" i="137"/>
  <c r="U33" i="137"/>
  <c r="L33" i="137"/>
  <c r="K33" i="137"/>
  <c r="Z32" i="137"/>
  <c r="V32" i="137"/>
  <c r="U32" i="137"/>
  <c r="L32" i="137"/>
  <c r="K32" i="137"/>
  <c r="Z31" i="137"/>
  <c r="V31" i="137"/>
  <c r="U31" i="137"/>
  <c r="L31" i="137"/>
  <c r="K31" i="137"/>
  <c r="Z30" i="137"/>
  <c r="V30" i="137"/>
  <c r="U30" i="137"/>
  <c r="L30" i="137"/>
  <c r="K30" i="137"/>
  <c r="Z29" i="137"/>
  <c r="V29" i="137"/>
  <c r="U29" i="137"/>
  <c r="L29" i="137"/>
  <c r="K29" i="137"/>
  <c r="Z28" i="137"/>
  <c r="V28" i="137"/>
  <c r="U28" i="137"/>
  <c r="L28" i="137"/>
  <c r="K28" i="137"/>
  <c r="Z27" i="137"/>
  <c r="V27" i="137"/>
  <c r="U27" i="137"/>
  <c r="L27" i="137"/>
  <c r="K27" i="137"/>
  <c r="Z26" i="137"/>
  <c r="V26" i="137"/>
  <c r="U26" i="137"/>
  <c r="L26" i="137"/>
  <c r="K26" i="137"/>
  <c r="Z25" i="137"/>
  <c r="V25" i="137"/>
  <c r="U25" i="137"/>
  <c r="L25" i="137"/>
  <c r="K25" i="137"/>
  <c r="Z24" i="137"/>
  <c r="V24" i="137"/>
  <c r="U24" i="137"/>
  <c r="L24" i="137"/>
  <c r="K24" i="137"/>
  <c r="Z23" i="137"/>
  <c r="V23" i="137"/>
  <c r="U23" i="137"/>
  <c r="L23" i="137"/>
  <c r="K23" i="137"/>
  <c r="Z22" i="137"/>
  <c r="V22" i="137"/>
  <c r="U22" i="137"/>
  <c r="L22" i="137"/>
  <c r="K22" i="137"/>
  <c r="Z21" i="137"/>
  <c r="V21" i="137"/>
  <c r="U21" i="137"/>
  <c r="L21" i="137"/>
  <c r="K21" i="137"/>
  <c r="Z20" i="137"/>
  <c r="V20" i="137"/>
  <c r="U20" i="137"/>
  <c r="L20" i="137"/>
  <c r="K20" i="137"/>
  <c r="Z19" i="137"/>
  <c r="V19" i="137"/>
  <c r="U19" i="137"/>
  <c r="L19" i="137"/>
  <c r="K19" i="137"/>
  <c r="Z18" i="137"/>
  <c r="V18" i="137"/>
  <c r="U18" i="137"/>
  <c r="L18" i="137"/>
  <c r="K18" i="137"/>
  <c r="Z17" i="137"/>
  <c r="V17" i="137"/>
  <c r="U17" i="137"/>
  <c r="L17" i="137"/>
  <c r="K17" i="137"/>
  <c r="Z16" i="137"/>
  <c r="V16" i="137"/>
  <c r="U16" i="137"/>
  <c r="L16" i="137"/>
  <c r="K16" i="137"/>
  <c r="N12" i="137"/>
  <c r="M12" i="137"/>
  <c r="L12" i="137"/>
  <c r="K12" i="137"/>
  <c r="J12" i="137"/>
  <c r="F5" i="137"/>
  <c r="F6" i="137"/>
  <c r="F7" i="137"/>
  <c r="F9" i="137"/>
  <c r="F12" i="137"/>
  <c r="G12" i="137"/>
  <c r="C10" i="137"/>
  <c r="J9" i="137"/>
  <c r="G9" i="137"/>
  <c r="C8" i="137"/>
  <c r="J8" i="137"/>
  <c r="G8" i="137"/>
  <c r="C7" i="137"/>
  <c r="J7" i="137"/>
  <c r="G7" i="137"/>
  <c r="C6" i="137"/>
  <c r="J6" i="137"/>
  <c r="G6" i="137"/>
  <c r="C5" i="137"/>
  <c r="J5" i="137"/>
  <c r="G5" i="137"/>
  <c r="L2" i="137"/>
  <c r="L1" i="137"/>
  <c r="H12" i="96"/>
  <c r="I12" i="96"/>
  <c r="L2" i="96"/>
  <c r="T11" i="96"/>
  <c r="D42" i="96"/>
  <c r="L1" i="96"/>
  <c r="Q11" i="96"/>
  <c r="D42" i="91"/>
  <c r="L1" i="91"/>
  <c r="Q11" i="91"/>
  <c r="H12" i="91"/>
  <c r="I12" i="91"/>
  <c r="L2" i="91"/>
  <c r="T11" i="91"/>
  <c r="H12" i="88"/>
  <c r="I12" i="88"/>
  <c r="L2" i="88"/>
  <c r="T11" i="88"/>
  <c r="D42" i="88"/>
  <c r="L1" i="88"/>
  <c r="Q11" i="88"/>
  <c r="H12" i="87"/>
  <c r="I12" i="87"/>
  <c r="L2" i="87"/>
  <c r="T11" i="87"/>
  <c r="D42" i="87"/>
  <c r="L1" i="87"/>
  <c r="Q11" i="87"/>
  <c r="H12" i="98"/>
  <c r="I12" i="98"/>
  <c r="L2" i="98"/>
  <c r="Q11" i="98"/>
  <c r="D42" i="98"/>
  <c r="L1" i="98"/>
  <c r="T11" i="98"/>
  <c r="D42" i="97"/>
  <c r="L1" i="97"/>
  <c r="Q11" i="97"/>
  <c r="H12" i="97"/>
  <c r="I12" i="97"/>
  <c r="L2" i="97"/>
  <c r="T11" i="97"/>
  <c r="CK156" i="38"/>
  <c r="CW171" i="38"/>
  <c r="CW172" i="38"/>
  <c r="CW173" i="38"/>
  <c r="CW174" i="38"/>
  <c r="CW177" i="38"/>
  <c r="DF171" i="38"/>
  <c r="DF172" i="38"/>
  <c r="DF173" i="38"/>
  <c r="DF174" i="38"/>
  <c r="DF177" i="38"/>
  <c r="CM171" i="38"/>
  <c r="CM172" i="38"/>
  <c r="CM173" i="38"/>
  <c r="CM174" i="38"/>
  <c r="CM177" i="38"/>
  <c r="DJ171" i="38"/>
  <c r="DJ172" i="38"/>
  <c r="DJ173" i="38"/>
  <c r="DJ174" i="38"/>
  <c r="DJ177" i="38"/>
  <c r="DI171" i="38"/>
  <c r="DI172" i="38"/>
  <c r="DI173" i="38"/>
  <c r="DI174" i="38"/>
  <c r="DI177" i="38"/>
  <c r="DH171" i="38"/>
  <c r="DH172" i="38"/>
  <c r="DH173" i="38"/>
  <c r="DH174" i="38"/>
  <c r="DH177" i="38"/>
  <c r="DG171" i="38"/>
  <c r="DG172" i="38"/>
  <c r="DG173" i="38"/>
  <c r="DG174" i="38"/>
  <c r="DG177" i="38"/>
  <c r="DE171" i="38"/>
  <c r="DE172" i="38"/>
  <c r="DE173" i="38"/>
  <c r="DE174" i="38"/>
  <c r="DE177" i="38"/>
  <c r="DD171" i="38"/>
  <c r="DD172" i="38"/>
  <c r="DD173" i="38"/>
  <c r="DD174" i="38"/>
  <c r="DD177" i="38"/>
  <c r="DC171" i="38"/>
  <c r="DC172" i="38"/>
  <c r="DC173" i="38"/>
  <c r="DC174" i="38"/>
  <c r="DC177" i="38"/>
  <c r="DB171" i="38"/>
  <c r="DB172" i="38"/>
  <c r="DB173" i="38"/>
  <c r="DB174" i="38"/>
  <c r="DB177" i="38"/>
  <c r="DA171" i="38"/>
  <c r="DA172" i="38"/>
  <c r="DA173" i="38"/>
  <c r="DA174" i="38"/>
  <c r="DA177" i="38"/>
  <c r="CZ171" i="38"/>
  <c r="CZ172" i="38"/>
  <c r="CZ173" i="38"/>
  <c r="CZ174" i="38"/>
  <c r="CZ177" i="38"/>
  <c r="CY171" i="38"/>
  <c r="CY172" i="38"/>
  <c r="CY173" i="38"/>
  <c r="CY174" i="38"/>
  <c r="CY177" i="38"/>
  <c r="CX171" i="38"/>
  <c r="CX172" i="38"/>
  <c r="CX173" i="38"/>
  <c r="CX174" i="38"/>
  <c r="CX177" i="38"/>
  <c r="CU171" i="38"/>
  <c r="CU172" i="38"/>
  <c r="CU173" i="38"/>
  <c r="CU174" i="38"/>
  <c r="CU177" i="38"/>
  <c r="CT171" i="38"/>
  <c r="CT172" i="38"/>
  <c r="CT173" i="38"/>
  <c r="CT174" i="38"/>
  <c r="CT177" i="38"/>
  <c r="CS171" i="38"/>
  <c r="CS172" i="38"/>
  <c r="CS173" i="38"/>
  <c r="CS174" i="38"/>
  <c r="CS177" i="38"/>
  <c r="CR171" i="38"/>
  <c r="CR172" i="38"/>
  <c r="CR173" i="38"/>
  <c r="CR174" i="38"/>
  <c r="CR177" i="38"/>
  <c r="CQ171" i="38"/>
  <c r="CQ172" i="38"/>
  <c r="CQ173" i="38"/>
  <c r="CQ174" i="38"/>
  <c r="CQ177" i="38"/>
  <c r="CP171" i="38"/>
  <c r="CP172" i="38"/>
  <c r="CP173" i="38"/>
  <c r="CP174" i="38"/>
  <c r="CP177" i="38"/>
  <c r="CO171" i="38"/>
  <c r="CO172" i="38"/>
  <c r="CO173" i="38"/>
  <c r="CO174" i="38"/>
  <c r="CO177" i="38"/>
  <c r="CN171" i="38"/>
  <c r="CN172" i="38"/>
  <c r="CN173" i="38"/>
  <c r="CN174" i="38"/>
  <c r="CN177" i="38"/>
  <c r="DJ170" i="38"/>
  <c r="DI170" i="38"/>
  <c r="DH170" i="38"/>
  <c r="DG170" i="38"/>
  <c r="DF170" i="38"/>
  <c r="DE170" i="38"/>
  <c r="DD170" i="38"/>
  <c r="DC170" i="38"/>
  <c r="DB170" i="38"/>
  <c r="DA170" i="38"/>
  <c r="CZ170" i="38"/>
  <c r="CY170" i="38"/>
  <c r="CX170" i="38"/>
  <c r="CW170" i="38"/>
  <c r="CV170" i="38"/>
  <c r="CU170" i="38"/>
  <c r="CT170" i="38"/>
  <c r="CS170" i="38"/>
  <c r="CR170" i="38"/>
  <c r="CQ170" i="38"/>
  <c r="CP170" i="38"/>
  <c r="CO170" i="38"/>
  <c r="CN170" i="38"/>
  <c r="CM170" i="38"/>
  <c r="CL170" i="38"/>
  <c r="CK170" i="38"/>
  <c r="CK171" i="38"/>
  <c r="CL171" i="38"/>
  <c r="CV171" i="38"/>
  <c r="CK174" i="38"/>
  <c r="CL174" i="38"/>
  <c r="CV174" i="38"/>
  <c r="CK173" i="38"/>
  <c r="CL173" i="38"/>
  <c r="CV173" i="38"/>
  <c r="CK172" i="38"/>
  <c r="CL172" i="38"/>
  <c r="CV172" i="38"/>
  <c r="CK133" i="38"/>
  <c r="CL133" i="38"/>
  <c r="CM133" i="38"/>
  <c r="CN133" i="38"/>
  <c r="CO133" i="38"/>
  <c r="CP133" i="38"/>
  <c r="CQ133" i="38"/>
  <c r="CR133" i="38"/>
  <c r="CS133" i="38"/>
  <c r="CT133" i="38"/>
  <c r="CU133" i="38"/>
  <c r="CV133" i="38"/>
  <c r="CW133" i="38"/>
  <c r="CX133" i="38"/>
  <c r="CY133" i="38"/>
  <c r="CZ133" i="38"/>
  <c r="DA133" i="38"/>
  <c r="DB133" i="38"/>
  <c r="DC133" i="38"/>
  <c r="DD133" i="38"/>
  <c r="DE133" i="38"/>
  <c r="DF133" i="38"/>
  <c r="DG133" i="38"/>
  <c r="DH133" i="38"/>
  <c r="DI133" i="38"/>
  <c r="DJ133" i="38"/>
  <c r="CK134" i="38"/>
  <c r="CL134" i="38"/>
  <c r="CN134" i="38"/>
  <c r="CO134" i="38"/>
  <c r="CP134" i="38"/>
  <c r="CQ134" i="38"/>
  <c r="CR134" i="38"/>
  <c r="CS134" i="38"/>
  <c r="CT134" i="38"/>
  <c r="CU134" i="38"/>
  <c r="CV134" i="38"/>
  <c r="CW134" i="38"/>
  <c r="CX134" i="38"/>
  <c r="CY134" i="38"/>
  <c r="CZ134" i="38"/>
  <c r="DA134" i="38"/>
  <c r="DB134" i="38"/>
  <c r="DC134" i="38"/>
  <c r="DD134" i="38"/>
  <c r="DE134" i="38"/>
  <c r="DF134" i="38"/>
  <c r="DG134" i="38"/>
  <c r="DH134" i="38"/>
  <c r="DI134" i="38"/>
  <c r="DJ134" i="38"/>
  <c r="CK135" i="38"/>
  <c r="CL135" i="38"/>
  <c r="CM135" i="38"/>
  <c r="CN135" i="38"/>
  <c r="CO135" i="38"/>
  <c r="CP135" i="38"/>
  <c r="CQ135" i="38"/>
  <c r="CR135" i="38"/>
  <c r="CS135" i="38"/>
  <c r="CT135" i="38"/>
  <c r="CU135" i="38"/>
  <c r="CV135" i="38"/>
  <c r="CW135" i="38"/>
  <c r="CX135" i="38"/>
  <c r="CY135" i="38"/>
  <c r="CZ135" i="38"/>
  <c r="DA135" i="38"/>
  <c r="DB135" i="38"/>
  <c r="DC135" i="38"/>
  <c r="DD135" i="38"/>
  <c r="DE135" i="38"/>
  <c r="DF135" i="38"/>
  <c r="DG135" i="38"/>
  <c r="DH135" i="38"/>
  <c r="DI135" i="38"/>
  <c r="DJ135" i="38"/>
  <c r="CK142" i="38"/>
  <c r="CL142" i="38"/>
  <c r="CM142" i="38"/>
  <c r="CN142" i="38"/>
  <c r="CO142" i="38"/>
  <c r="CP142" i="38"/>
  <c r="CQ142" i="38"/>
  <c r="CR142" i="38"/>
  <c r="CS142" i="38"/>
  <c r="CT142" i="38"/>
  <c r="CU142" i="38"/>
  <c r="CV142" i="38"/>
  <c r="CW142" i="38"/>
  <c r="CX142" i="38"/>
  <c r="CY142" i="38"/>
  <c r="CZ142" i="38"/>
  <c r="DA142" i="38"/>
  <c r="DB142" i="38"/>
  <c r="DC142" i="38"/>
  <c r="DD142" i="38"/>
  <c r="DE142" i="38"/>
  <c r="DF142" i="38"/>
  <c r="DG142" i="38"/>
  <c r="DH142" i="38"/>
  <c r="DI142" i="38"/>
  <c r="DJ142" i="38"/>
  <c r="CK147" i="38"/>
  <c r="CL147" i="38"/>
  <c r="CM147" i="38"/>
  <c r="CN147" i="38"/>
  <c r="CO147" i="38"/>
  <c r="CP147" i="38"/>
  <c r="CQ147" i="38"/>
  <c r="CR147" i="38"/>
  <c r="CS147" i="38"/>
  <c r="CT147" i="38"/>
  <c r="CU147" i="38"/>
  <c r="CV147" i="38"/>
  <c r="CW147" i="38"/>
  <c r="CX147" i="38"/>
  <c r="CY147" i="38"/>
  <c r="CZ147" i="38"/>
  <c r="DA147" i="38"/>
  <c r="DB147" i="38"/>
  <c r="DC147" i="38"/>
  <c r="DD147" i="38"/>
  <c r="DE147" i="38"/>
  <c r="DF147" i="38"/>
  <c r="DG147" i="38"/>
  <c r="DH147" i="38"/>
  <c r="DI147" i="38"/>
  <c r="DJ147" i="38"/>
  <c r="CK138" i="38"/>
  <c r="CL138" i="38"/>
  <c r="CM138" i="38"/>
  <c r="CN138" i="38"/>
  <c r="CO138" i="38"/>
  <c r="CP138" i="38"/>
  <c r="CQ138" i="38"/>
  <c r="CR138" i="38"/>
  <c r="CS138" i="38"/>
  <c r="CT138" i="38"/>
  <c r="CU138" i="38"/>
  <c r="CV138" i="38"/>
  <c r="CW138" i="38"/>
  <c r="CX138" i="38"/>
  <c r="CY138" i="38"/>
  <c r="CZ138" i="38"/>
  <c r="DA138" i="38"/>
  <c r="DB138" i="38"/>
  <c r="DC138" i="38"/>
  <c r="DD138" i="38"/>
  <c r="DE138" i="38"/>
  <c r="DF138" i="38"/>
  <c r="DG138" i="38"/>
  <c r="DH138" i="38"/>
  <c r="DI138" i="38"/>
  <c r="DJ138" i="38"/>
  <c r="CK151" i="38"/>
  <c r="CL151" i="38"/>
  <c r="CM151" i="38"/>
  <c r="CN151" i="38"/>
  <c r="CO151" i="38"/>
  <c r="CP151" i="38"/>
  <c r="CQ151" i="38"/>
  <c r="CR151" i="38"/>
  <c r="CS151" i="38"/>
  <c r="CT151" i="38"/>
  <c r="CU151" i="38"/>
  <c r="CV151" i="38"/>
  <c r="CW151" i="38"/>
  <c r="CX151" i="38"/>
  <c r="CY151" i="38"/>
  <c r="CZ151" i="38"/>
  <c r="DA151" i="38"/>
  <c r="DB151" i="38"/>
  <c r="DC151" i="38"/>
  <c r="DD151" i="38"/>
  <c r="DE151" i="38"/>
  <c r="DF151" i="38"/>
  <c r="DG151" i="38"/>
  <c r="DH151" i="38"/>
  <c r="DI151" i="38"/>
  <c r="DJ151" i="38"/>
  <c r="CK145" i="38"/>
  <c r="CL145" i="38"/>
  <c r="CM145" i="38"/>
  <c r="CN145" i="38"/>
  <c r="CO145" i="38"/>
  <c r="CP145" i="38"/>
  <c r="CQ145" i="38"/>
  <c r="CR145" i="38"/>
  <c r="CS145" i="38"/>
  <c r="CT145" i="38"/>
  <c r="CU145" i="38"/>
  <c r="CV145" i="38"/>
  <c r="CW145" i="38"/>
  <c r="CX145" i="38"/>
  <c r="CY145" i="38"/>
  <c r="CZ145" i="38"/>
  <c r="DA145" i="38"/>
  <c r="DB145" i="38"/>
  <c r="DC145" i="38"/>
  <c r="DD145" i="38"/>
  <c r="DE145" i="38"/>
  <c r="DF145" i="38"/>
  <c r="DG145" i="38"/>
  <c r="DH145" i="38"/>
  <c r="DI145" i="38"/>
  <c r="DJ145" i="38"/>
  <c r="CK148" i="38"/>
  <c r="CL148" i="38"/>
  <c r="CM148" i="38"/>
  <c r="CN148" i="38"/>
  <c r="CO148" i="38"/>
  <c r="CP148" i="38"/>
  <c r="CQ148" i="38"/>
  <c r="CR148" i="38"/>
  <c r="CS148" i="38"/>
  <c r="CT148" i="38"/>
  <c r="CU148" i="38"/>
  <c r="CV148" i="38"/>
  <c r="CW148" i="38"/>
  <c r="CX148" i="38"/>
  <c r="CY148" i="38"/>
  <c r="CZ148" i="38"/>
  <c r="DA148" i="38"/>
  <c r="DB148" i="38"/>
  <c r="DC148" i="38"/>
  <c r="DD148" i="38"/>
  <c r="DE148" i="38"/>
  <c r="DF148" i="38"/>
  <c r="DG148" i="38"/>
  <c r="DH148" i="38"/>
  <c r="DI148" i="38"/>
  <c r="DJ148" i="38"/>
  <c r="CK140" i="38"/>
  <c r="CL140" i="38"/>
  <c r="CM140" i="38"/>
  <c r="CN140" i="38"/>
  <c r="CO140" i="38"/>
  <c r="CP140" i="38"/>
  <c r="CQ140" i="38"/>
  <c r="CR140" i="38"/>
  <c r="CS140" i="38"/>
  <c r="CT140" i="38"/>
  <c r="CU140" i="38"/>
  <c r="CV140" i="38"/>
  <c r="CW140" i="38"/>
  <c r="CX140" i="38"/>
  <c r="CY140" i="38"/>
  <c r="CZ140" i="38"/>
  <c r="DA140" i="38"/>
  <c r="DB140" i="38"/>
  <c r="DC140" i="38"/>
  <c r="DD140" i="38"/>
  <c r="DE140" i="38"/>
  <c r="DF140" i="38"/>
  <c r="DG140" i="38"/>
  <c r="DH140" i="38"/>
  <c r="DI140" i="38"/>
  <c r="DJ140" i="38"/>
  <c r="CK149" i="38"/>
  <c r="CL149" i="38"/>
  <c r="CM149" i="38"/>
  <c r="CN149" i="38"/>
  <c r="CO149" i="38"/>
  <c r="CP149" i="38"/>
  <c r="CQ149" i="38"/>
  <c r="CR149" i="38"/>
  <c r="CS149" i="38"/>
  <c r="CT149" i="38"/>
  <c r="CU149" i="38"/>
  <c r="CV149" i="38"/>
  <c r="CW149" i="38"/>
  <c r="CX149" i="38"/>
  <c r="CY149" i="38"/>
  <c r="CZ149" i="38"/>
  <c r="DA149" i="38"/>
  <c r="DB149" i="38"/>
  <c r="DC149" i="38"/>
  <c r="DD149" i="38"/>
  <c r="DE149" i="38"/>
  <c r="DF149" i="38"/>
  <c r="DG149" i="38"/>
  <c r="DH149" i="38"/>
  <c r="DI149" i="38"/>
  <c r="DJ149" i="38"/>
  <c r="CK146" i="38"/>
  <c r="CL146" i="38"/>
  <c r="CM146" i="38"/>
  <c r="CN146" i="38"/>
  <c r="CO146" i="38"/>
  <c r="CP146" i="38"/>
  <c r="CQ146" i="38"/>
  <c r="CR146" i="38"/>
  <c r="CS146" i="38"/>
  <c r="CT146" i="38"/>
  <c r="CU146" i="38"/>
  <c r="CV146" i="38"/>
  <c r="CW146" i="38"/>
  <c r="CX146" i="38"/>
  <c r="CY146" i="38"/>
  <c r="CZ146" i="38"/>
  <c r="DA146" i="38"/>
  <c r="DB146" i="38"/>
  <c r="DC146" i="38"/>
  <c r="DD146" i="38"/>
  <c r="DE146" i="38"/>
  <c r="DF146" i="38"/>
  <c r="DG146" i="38"/>
  <c r="DH146" i="38"/>
  <c r="DI146" i="38"/>
  <c r="DJ146" i="38"/>
  <c r="CK144" i="38"/>
  <c r="CL144" i="38"/>
  <c r="CM144" i="38"/>
  <c r="CN144" i="38"/>
  <c r="CO144" i="38"/>
  <c r="CP144" i="38"/>
  <c r="CQ144" i="38"/>
  <c r="CR144" i="38"/>
  <c r="CS144" i="38"/>
  <c r="CT144" i="38"/>
  <c r="CU144" i="38"/>
  <c r="CV144" i="38"/>
  <c r="CW144" i="38"/>
  <c r="CX144" i="38"/>
  <c r="CY144" i="38"/>
  <c r="CZ144" i="38"/>
  <c r="DA144" i="38"/>
  <c r="DB144" i="38"/>
  <c r="DC144" i="38"/>
  <c r="DD144" i="38"/>
  <c r="DE144" i="38"/>
  <c r="DF144" i="38"/>
  <c r="DG144" i="38"/>
  <c r="DH144" i="38"/>
  <c r="DI144" i="38"/>
  <c r="DJ144" i="38"/>
  <c r="CK143" i="38"/>
  <c r="CL143" i="38"/>
  <c r="CM143" i="38"/>
  <c r="CN143" i="38"/>
  <c r="CO143" i="38"/>
  <c r="CP143" i="38"/>
  <c r="CQ143" i="38"/>
  <c r="CR143" i="38"/>
  <c r="CS143" i="38"/>
  <c r="CT143" i="38"/>
  <c r="CU143" i="38"/>
  <c r="CV143" i="38"/>
  <c r="CW143" i="38"/>
  <c r="CX143" i="38"/>
  <c r="CY143" i="38"/>
  <c r="CZ143" i="38"/>
  <c r="DA143" i="38"/>
  <c r="DB143" i="38"/>
  <c r="DC143" i="38"/>
  <c r="DD143" i="38"/>
  <c r="DE143" i="38"/>
  <c r="DF143" i="38"/>
  <c r="DG143" i="38"/>
  <c r="DH143" i="38"/>
  <c r="DI143" i="38"/>
  <c r="DJ143" i="38"/>
  <c r="CK139" i="38"/>
  <c r="CL139" i="38"/>
  <c r="CM139" i="38"/>
  <c r="CN139" i="38"/>
  <c r="CO139" i="38"/>
  <c r="CP139" i="38"/>
  <c r="CQ139" i="38"/>
  <c r="CR139" i="38"/>
  <c r="CS139" i="38"/>
  <c r="CT139" i="38"/>
  <c r="CU139" i="38"/>
  <c r="CV139" i="38"/>
  <c r="CW139" i="38"/>
  <c r="CX139" i="38"/>
  <c r="CY139" i="38"/>
  <c r="CZ139" i="38"/>
  <c r="DA139" i="38"/>
  <c r="DB139" i="38"/>
  <c r="DC139" i="38"/>
  <c r="DD139" i="38"/>
  <c r="DE139" i="38"/>
  <c r="DF139" i="38"/>
  <c r="DG139" i="38"/>
  <c r="DH139" i="38"/>
  <c r="DI139" i="38"/>
  <c r="DJ139" i="38"/>
  <c r="CK150" i="38"/>
  <c r="CL150" i="38"/>
  <c r="CM150" i="38"/>
  <c r="CN150" i="38"/>
  <c r="CO150" i="38"/>
  <c r="CP150" i="38"/>
  <c r="CQ150" i="38"/>
  <c r="CR150" i="38"/>
  <c r="CS150" i="38"/>
  <c r="CT150" i="38"/>
  <c r="CU150" i="38"/>
  <c r="CV150" i="38"/>
  <c r="CW150" i="38"/>
  <c r="CX150" i="38"/>
  <c r="CY150" i="38"/>
  <c r="CZ150" i="38"/>
  <c r="DA150" i="38"/>
  <c r="DB150" i="38"/>
  <c r="DC150" i="38"/>
  <c r="DD150" i="38"/>
  <c r="DE150" i="38"/>
  <c r="DF150" i="38"/>
  <c r="DG150" i="38"/>
  <c r="DH150" i="38"/>
  <c r="DI150" i="38"/>
  <c r="DJ150" i="38"/>
  <c r="CK137" i="38"/>
  <c r="CL137" i="38"/>
  <c r="CM137" i="38"/>
  <c r="CN137" i="38"/>
  <c r="CO137" i="38"/>
  <c r="CP137" i="38"/>
  <c r="CQ137" i="38"/>
  <c r="CR137" i="38"/>
  <c r="CS137" i="38"/>
  <c r="CT137" i="38"/>
  <c r="CU137" i="38"/>
  <c r="CV137" i="38"/>
  <c r="CW137" i="38"/>
  <c r="CX137" i="38"/>
  <c r="CY137" i="38"/>
  <c r="CZ137" i="38"/>
  <c r="DA137" i="38"/>
  <c r="DB137" i="38"/>
  <c r="DC137" i="38"/>
  <c r="DD137" i="38"/>
  <c r="DE137" i="38"/>
  <c r="DF137" i="38"/>
  <c r="DG137" i="38"/>
  <c r="DH137" i="38"/>
  <c r="DI137" i="38"/>
  <c r="DJ137" i="38"/>
  <c r="CK141" i="38"/>
  <c r="CL141" i="38"/>
  <c r="CM141" i="38"/>
  <c r="CN141" i="38"/>
  <c r="CO141" i="38"/>
  <c r="CP141" i="38"/>
  <c r="CQ141" i="38"/>
  <c r="CR141" i="38"/>
  <c r="CS141" i="38"/>
  <c r="CT141" i="38"/>
  <c r="CU141" i="38"/>
  <c r="CV141" i="38"/>
  <c r="CW141" i="38"/>
  <c r="CX141" i="38"/>
  <c r="CY141" i="38"/>
  <c r="CZ141" i="38"/>
  <c r="DA141" i="38"/>
  <c r="DB141" i="38"/>
  <c r="DC141" i="38"/>
  <c r="DD141" i="38"/>
  <c r="DE141" i="38"/>
  <c r="DF141" i="38"/>
  <c r="DG141" i="38"/>
  <c r="DH141" i="38"/>
  <c r="DI141" i="38"/>
  <c r="DJ141" i="38"/>
  <c r="CK136" i="38"/>
  <c r="CL136" i="38"/>
  <c r="CM136" i="38"/>
  <c r="CN136" i="38"/>
  <c r="CO136" i="38"/>
  <c r="CP136" i="38"/>
  <c r="CQ136" i="38"/>
  <c r="CR136" i="38"/>
  <c r="CS136" i="38"/>
  <c r="CT136" i="38"/>
  <c r="CU136" i="38"/>
  <c r="CV136" i="38"/>
  <c r="CW136" i="38"/>
  <c r="CX136" i="38"/>
  <c r="CY136" i="38"/>
  <c r="CZ136" i="38"/>
  <c r="DA136" i="38"/>
  <c r="DB136" i="38"/>
  <c r="DC136" i="38"/>
  <c r="DD136" i="38"/>
  <c r="DE136" i="38"/>
  <c r="DF136" i="38"/>
  <c r="DG136" i="38"/>
  <c r="DH136" i="38"/>
  <c r="DI136" i="38"/>
  <c r="DJ136" i="38"/>
  <c r="CK152" i="38"/>
  <c r="CL152" i="38"/>
  <c r="CM152" i="38"/>
  <c r="CN152" i="38"/>
  <c r="CO152" i="38"/>
  <c r="CP152" i="38"/>
  <c r="CQ152" i="38"/>
  <c r="CR152" i="38"/>
  <c r="CS152" i="38"/>
  <c r="CT152" i="38"/>
  <c r="CU152" i="38"/>
  <c r="CV152" i="38"/>
  <c r="CW152" i="38"/>
  <c r="CX152" i="38"/>
  <c r="CY152" i="38"/>
  <c r="CZ152" i="38"/>
  <c r="DA152" i="38"/>
  <c r="DB152" i="38"/>
  <c r="DC152" i="38"/>
  <c r="DD152" i="38"/>
  <c r="DE152" i="38"/>
  <c r="DF152" i="38"/>
  <c r="DG152" i="38"/>
  <c r="DH152" i="38"/>
  <c r="DI152" i="38"/>
  <c r="DJ152" i="38"/>
  <c r="CK153" i="38"/>
  <c r="CL153" i="38"/>
  <c r="CM153" i="38"/>
  <c r="CN153" i="38"/>
  <c r="CO153" i="38"/>
  <c r="CP153" i="38"/>
  <c r="CQ153" i="38"/>
  <c r="CR153" i="38"/>
  <c r="CS153" i="38"/>
  <c r="CT153" i="38"/>
  <c r="CU153" i="38"/>
  <c r="CV153" i="38"/>
  <c r="CW153" i="38"/>
  <c r="CX153" i="38"/>
  <c r="CY153" i="38"/>
  <c r="CZ153" i="38"/>
  <c r="DA153" i="38"/>
  <c r="DB153" i="38"/>
  <c r="DC153" i="38"/>
  <c r="DD153" i="38"/>
  <c r="DE153" i="38"/>
  <c r="DF153" i="38"/>
  <c r="DG153" i="38"/>
  <c r="DH153" i="38"/>
  <c r="DI153" i="38"/>
  <c r="DJ153" i="38"/>
  <c r="CU64" i="38"/>
  <c r="CU65" i="38"/>
  <c r="CU66" i="38"/>
  <c r="DH59" i="38"/>
  <c r="DH58" i="38"/>
  <c r="DH57" i="38"/>
  <c r="DH56" i="38"/>
  <c r="DH55" i="38"/>
  <c r="DH54" i="38"/>
  <c r="DH53" i="38"/>
  <c r="DH52" i="38"/>
  <c r="DH51" i="38"/>
  <c r="CU63" i="38"/>
  <c r="CU62" i="38"/>
  <c r="CU61" i="38"/>
  <c r="CU60" i="38"/>
  <c r="CU59" i="38"/>
  <c r="CU58" i="38"/>
  <c r="CU57" i="38"/>
  <c r="CU56" i="38"/>
  <c r="CU55" i="38"/>
  <c r="CU54" i="38"/>
  <c r="CU53" i="38"/>
  <c r="CU52" i="38"/>
  <c r="CU51" i="38"/>
  <c r="CS66" i="38"/>
  <c r="CS65" i="38"/>
  <c r="CS64" i="38"/>
  <c r="CS63" i="38"/>
  <c r="CS62" i="38"/>
  <c r="CS61" i="38"/>
  <c r="CS60" i="38"/>
  <c r="CS59" i="38"/>
  <c r="CS58" i="38"/>
  <c r="CS57" i="38"/>
  <c r="CS56" i="38"/>
  <c r="CS55" i="38"/>
  <c r="CS53" i="38"/>
  <c r="CS52" i="38"/>
  <c r="CS51" i="38"/>
  <c r="CR66" i="38"/>
  <c r="CR65" i="38"/>
  <c r="CR64" i="38"/>
  <c r="CR63" i="38"/>
  <c r="CR62" i="38"/>
  <c r="CR61" i="38"/>
  <c r="CR60" i="38"/>
  <c r="CR59" i="38"/>
  <c r="CR58" i="38"/>
  <c r="CR57" i="38"/>
  <c r="CR56" i="38"/>
  <c r="CR55" i="38"/>
  <c r="CR54" i="38"/>
  <c r="CR53" i="38"/>
  <c r="CR52" i="38"/>
  <c r="CR51" i="38"/>
  <c r="CQ66" i="38"/>
  <c r="CQ65" i="38"/>
  <c r="CQ64" i="38"/>
  <c r="CQ63" i="38"/>
  <c r="CQ62" i="38"/>
  <c r="CQ61" i="38"/>
  <c r="CQ60" i="38"/>
  <c r="CQ59" i="38"/>
  <c r="CQ58" i="38"/>
  <c r="CQ57" i="38"/>
  <c r="CQ56" i="38"/>
  <c r="CQ55" i="38"/>
  <c r="CQ54" i="38"/>
  <c r="CQ53" i="38"/>
  <c r="CQ52" i="38"/>
  <c r="CQ51" i="38"/>
  <c r="CP66" i="38"/>
  <c r="CP65" i="38"/>
  <c r="CP64" i="38"/>
  <c r="CP63" i="38"/>
  <c r="CP62" i="38"/>
  <c r="CP61" i="38"/>
  <c r="CP60" i="38"/>
  <c r="CP59" i="38"/>
  <c r="CP58" i="38"/>
  <c r="CP57" i="38"/>
  <c r="CP56" i="38"/>
  <c r="CP55" i="38"/>
  <c r="CP53" i="38"/>
  <c r="CP52" i="38"/>
  <c r="CP51" i="38"/>
  <c r="CN66" i="38"/>
  <c r="CN65" i="38"/>
  <c r="CN64" i="38"/>
  <c r="CN63" i="38"/>
  <c r="CN62" i="38"/>
  <c r="CN61" i="38"/>
  <c r="CN60" i="38"/>
  <c r="CN59" i="38"/>
  <c r="CN58" i="38"/>
  <c r="CN57" i="38"/>
  <c r="CN56" i="38"/>
  <c r="CN55" i="38"/>
  <c r="CN54" i="38"/>
  <c r="CN53" i="38"/>
  <c r="CN52" i="38"/>
  <c r="CN51" i="38"/>
  <c r="CM48" i="38"/>
  <c r="CN48" i="38"/>
  <c r="CO48" i="38"/>
  <c r="CP48" i="38"/>
  <c r="CQ48" i="38"/>
  <c r="CR48" i="38"/>
  <c r="CS48" i="38"/>
  <c r="CT48" i="38"/>
  <c r="CU48" i="38"/>
  <c r="CV48" i="38"/>
  <c r="CW48" i="38"/>
  <c r="CX48" i="38"/>
  <c r="CY48" i="38"/>
  <c r="CZ48" i="38"/>
  <c r="DA48" i="38"/>
  <c r="DB48" i="38"/>
  <c r="DC48" i="38"/>
  <c r="DD48" i="38"/>
  <c r="DE48" i="38"/>
  <c r="DF48" i="38"/>
  <c r="DG48" i="38"/>
  <c r="DH48" i="38"/>
  <c r="DI48" i="38"/>
  <c r="DJ48" i="38"/>
  <c r="CM49" i="38"/>
  <c r="CN49" i="38"/>
  <c r="CO49" i="38"/>
  <c r="CP49" i="38"/>
  <c r="CQ49" i="38"/>
  <c r="CR49" i="38"/>
  <c r="CS49" i="38"/>
  <c r="CT49" i="38"/>
  <c r="CU49" i="38"/>
  <c r="CV49" i="38"/>
  <c r="CW49" i="38"/>
  <c r="CX49" i="38"/>
  <c r="CY49" i="38"/>
  <c r="CZ49" i="38"/>
  <c r="DA49" i="38"/>
  <c r="DB49" i="38"/>
  <c r="DC49" i="38"/>
  <c r="DD49" i="38"/>
  <c r="DE49" i="38"/>
  <c r="DF49" i="38"/>
  <c r="DG49" i="38"/>
  <c r="DH49" i="38"/>
  <c r="DI49" i="38"/>
  <c r="DJ49" i="38"/>
  <c r="CK50" i="38"/>
  <c r="CL50" i="38"/>
  <c r="CM50" i="38"/>
  <c r="CN50" i="38"/>
  <c r="CO50" i="38"/>
  <c r="CP50" i="38"/>
  <c r="CQ50" i="38"/>
  <c r="CR50" i="38"/>
  <c r="CS50" i="38"/>
  <c r="CT50" i="38"/>
  <c r="CU50" i="38"/>
  <c r="CV50" i="38"/>
  <c r="CW50" i="38"/>
  <c r="CX50" i="38"/>
  <c r="CY50" i="38"/>
  <c r="CZ50" i="38"/>
  <c r="DA50" i="38"/>
  <c r="DB50" i="38"/>
  <c r="DC50" i="38"/>
  <c r="DD50" i="38"/>
  <c r="DE50" i="38"/>
  <c r="DF50" i="38"/>
  <c r="DG50" i="38"/>
  <c r="DH50" i="38"/>
  <c r="DI50" i="38"/>
  <c r="DJ50" i="38"/>
  <c r="CK51" i="38"/>
  <c r="CL51" i="38"/>
  <c r="CM51" i="38"/>
  <c r="CK52" i="38"/>
  <c r="CL52" i="38"/>
  <c r="CM52" i="38"/>
  <c r="CK53" i="38"/>
  <c r="CL53" i="38"/>
  <c r="CM53" i="38"/>
  <c r="CK54" i="38"/>
  <c r="CL54" i="38"/>
  <c r="CM54" i="38"/>
  <c r="CK55" i="38"/>
  <c r="CL55" i="38"/>
  <c r="CM55" i="38"/>
  <c r="CK56" i="38"/>
  <c r="CL56" i="38"/>
  <c r="CM56" i="38"/>
  <c r="CK57" i="38"/>
  <c r="CL57" i="38"/>
  <c r="CM57" i="38"/>
  <c r="CK58" i="38"/>
  <c r="CL58" i="38"/>
  <c r="CM58" i="38"/>
  <c r="CK59" i="38"/>
  <c r="CL59" i="38"/>
  <c r="CM59" i="38"/>
  <c r="CK60" i="38"/>
  <c r="CL60" i="38"/>
  <c r="CM60" i="38"/>
  <c r="CK61" i="38"/>
  <c r="CL61" i="38"/>
  <c r="CM61" i="38"/>
  <c r="CK62" i="38"/>
  <c r="CL62" i="38"/>
  <c r="CM62" i="38"/>
  <c r="CK63" i="38"/>
  <c r="CL63" i="38"/>
  <c r="CM63" i="38"/>
  <c r="CK64" i="38"/>
  <c r="CL64" i="38"/>
  <c r="CM64" i="38"/>
  <c r="CK65" i="38"/>
  <c r="CL65" i="38"/>
  <c r="CM65" i="38"/>
  <c r="CK66" i="38"/>
  <c r="CL66" i="38"/>
  <c r="CM66" i="38"/>
  <c r="CK71" i="38"/>
  <c r="CL71" i="38"/>
  <c r="CV71" i="38"/>
  <c r="CW71" i="38"/>
  <c r="DF71" i="38"/>
  <c r="BK58" i="38"/>
  <c r="BK57" i="38"/>
  <c r="BL58" i="38"/>
  <c r="BL57" i="38"/>
  <c r="BL56" i="38"/>
  <c r="BL55" i="38"/>
  <c r="BL54" i="38"/>
  <c r="BL53" i="38"/>
  <c r="BL52" i="38"/>
  <c r="BL51" i="38"/>
  <c r="BD39" i="38"/>
  <c r="BD58" i="38"/>
  <c r="BD38" i="38"/>
  <c r="BD57" i="38"/>
  <c r="BD37" i="38"/>
  <c r="BD56" i="38"/>
  <c r="BD36" i="38"/>
  <c r="BD55" i="38"/>
  <c r="BD35" i="38"/>
  <c r="BD54" i="38"/>
  <c r="BD34" i="38"/>
  <c r="BD53" i="38"/>
  <c r="BD33" i="38"/>
  <c r="BD52" i="38"/>
  <c r="BD51" i="38"/>
  <c r="BH58" i="38"/>
  <c r="BH57" i="38"/>
  <c r="BH56" i="38"/>
  <c r="BH55" i="38"/>
  <c r="BH54" i="38"/>
  <c r="BH53" i="38"/>
  <c r="BH52" i="38"/>
  <c r="BH51" i="38"/>
  <c r="BX39" i="38"/>
  <c r="BX58" i="38"/>
  <c r="BX38" i="38"/>
  <c r="BX57" i="38"/>
  <c r="BX37" i="38"/>
  <c r="BX56" i="38"/>
  <c r="BX36" i="38"/>
  <c r="BX55" i="38"/>
  <c r="BX35" i="38"/>
  <c r="BX54" i="38"/>
  <c r="BX34" i="38"/>
  <c r="BX53" i="38"/>
  <c r="BX33" i="38"/>
  <c r="BX52" i="38"/>
  <c r="BX32" i="38"/>
  <c r="BX51" i="38"/>
  <c r="BY58" i="38"/>
  <c r="BZ58" i="38"/>
  <c r="CA58" i="38"/>
  <c r="BY56" i="38"/>
  <c r="BZ56" i="38"/>
  <c r="CA56" i="38"/>
  <c r="BY55" i="38"/>
  <c r="BZ55" i="38"/>
  <c r="CA55" i="38"/>
  <c r="BY53" i="38"/>
  <c r="BZ53" i="38"/>
  <c r="CA53" i="38"/>
  <c r="BY52" i="38"/>
  <c r="BZ52" i="38"/>
  <c r="CA52" i="38"/>
  <c r="BY51" i="38"/>
  <c r="BZ51" i="38"/>
  <c r="CA51" i="38"/>
  <c r="BY57" i="38"/>
  <c r="BZ57" i="38"/>
  <c r="CA57" i="38"/>
  <c r="BY54" i="38"/>
  <c r="BZ54" i="38"/>
  <c r="CA54" i="38"/>
  <c r="BK56" i="38"/>
  <c r="BK55" i="38"/>
  <c r="BK54" i="38"/>
  <c r="BK53" i="38"/>
  <c r="BK52" i="38"/>
  <c r="BK51" i="38"/>
  <c r="BJ58" i="38"/>
  <c r="BJ57" i="38"/>
  <c r="BJ56" i="38"/>
  <c r="BJ55" i="38"/>
  <c r="BJ54" i="38"/>
  <c r="BJ53" i="38"/>
  <c r="BJ52" i="38"/>
  <c r="BJ51" i="38"/>
  <c r="BE58" i="38"/>
  <c r="BE57" i="38"/>
  <c r="BE56" i="38"/>
  <c r="BE55" i="38"/>
  <c r="BE53" i="38"/>
  <c r="BE52" i="38"/>
  <c r="BE51" i="38"/>
  <c r="BF39" i="38"/>
  <c r="BF38" i="38"/>
  <c r="BF37" i="38"/>
  <c r="BF36" i="38"/>
  <c r="BF35" i="38"/>
  <c r="BF34" i="38"/>
  <c r="BF33" i="38"/>
  <c r="BF32" i="38"/>
  <c r="BE39" i="38"/>
  <c r="BE38" i="38"/>
  <c r="BE37" i="38"/>
  <c r="BG36" i="38"/>
  <c r="BG58" i="38"/>
  <c r="BG56" i="38"/>
  <c r="BG55" i="38"/>
  <c r="BG51" i="38"/>
  <c r="BG52" i="38"/>
  <c r="BG53" i="38"/>
  <c r="BG57" i="38"/>
  <c r="BG54" i="38"/>
  <c r="BE54" i="38"/>
  <c r="BG39" i="38"/>
  <c r="BG38" i="38"/>
  <c r="BG37" i="38"/>
  <c r="BG35" i="38"/>
  <c r="BG34" i="38"/>
  <c r="BE36" i="38"/>
  <c r="BE35" i="38"/>
  <c r="BD32" i="38"/>
  <c r="BE34" i="38"/>
  <c r="BG33" i="38"/>
  <c r="BG32" i="38"/>
  <c r="BE33" i="38"/>
  <c r="BE32" i="38"/>
  <c r="BB16" i="93"/>
  <c r="BB17" i="93"/>
  <c r="BB18" i="93"/>
  <c r="BB19" i="93"/>
  <c r="BB20" i="93"/>
  <c r="BB21" i="93"/>
  <c r="BB22" i="93"/>
  <c r="BB23" i="93"/>
  <c r="BB24" i="93"/>
  <c r="BB25" i="93"/>
  <c r="BB26" i="93"/>
  <c r="BB27" i="93"/>
  <c r="BB28" i="93"/>
  <c r="BB29" i="93"/>
  <c r="BB30" i="93"/>
  <c r="BB31" i="93"/>
  <c r="BB32" i="93"/>
  <c r="BB36" i="93"/>
  <c r="BA16" i="93"/>
  <c r="BA17" i="93"/>
  <c r="BA18" i="93"/>
  <c r="BA19" i="93"/>
  <c r="BA20" i="93"/>
  <c r="BA21" i="93"/>
  <c r="BA22" i="93"/>
  <c r="BA23" i="93"/>
  <c r="BA24" i="93"/>
  <c r="BA25" i="93"/>
  <c r="BA26" i="93"/>
  <c r="BA27" i="93"/>
  <c r="BA28" i="93"/>
  <c r="BA29" i="93"/>
  <c r="BA30" i="93"/>
  <c r="BA31" i="93"/>
  <c r="BA32" i="93"/>
  <c r="BA36" i="93"/>
  <c r="AZ16" i="93"/>
  <c r="AZ17" i="93"/>
  <c r="AZ18" i="93"/>
  <c r="AZ19" i="93"/>
  <c r="AZ20" i="93"/>
  <c r="AZ21" i="93"/>
  <c r="AZ22" i="93"/>
  <c r="AZ23" i="93"/>
  <c r="AZ24" i="93"/>
  <c r="AZ25" i="93"/>
  <c r="AZ26" i="93"/>
  <c r="AZ27" i="93"/>
  <c r="AZ28" i="93"/>
  <c r="AZ29" i="93"/>
  <c r="AZ30" i="93"/>
  <c r="AZ31" i="93"/>
  <c r="AZ32" i="93"/>
  <c r="AZ36" i="93"/>
  <c r="AD15" i="93"/>
  <c r="AE15" i="93"/>
  <c r="AF15" i="93"/>
  <c r="AG15" i="93"/>
  <c r="AH15" i="93"/>
  <c r="AI15" i="93"/>
  <c r="AK15" i="93"/>
  <c r="AJ15" i="93"/>
  <c r="AN15" i="93"/>
  <c r="AQ15" i="93"/>
  <c r="AR15" i="93"/>
  <c r="AS15" i="93"/>
  <c r="AT15" i="93"/>
  <c r="AU15" i="93"/>
  <c r="AL15" i="93"/>
  <c r="AV15" i="93"/>
  <c r="AW15" i="93"/>
  <c r="AX15" i="93"/>
  <c r="AY15" i="93"/>
  <c r="AZ15" i="93"/>
  <c r="BA15" i="93"/>
  <c r="BB15" i="93"/>
  <c r="BC15" i="93"/>
  <c r="AD16" i="93"/>
  <c r="AE16" i="93"/>
  <c r="AF16" i="93"/>
  <c r="AG16" i="93"/>
  <c r="AH16" i="93"/>
  <c r="F21" i="93"/>
  <c r="AI16" i="93"/>
  <c r="AK16" i="93"/>
  <c r="AJ16" i="93"/>
  <c r="AM16" i="93"/>
  <c r="AN16" i="93"/>
  <c r="K21" i="93"/>
  <c r="AO16" i="93"/>
  <c r="L21" i="93"/>
  <c r="AP16" i="93"/>
  <c r="AQ16" i="93"/>
  <c r="AR16" i="93"/>
  <c r="AS16" i="93"/>
  <c r="AT16" i="93"/>
  <c r="AU16" i="93"/>
  <c r="AL16" i="93"/>
  <c r="AV16" i="93"/>
  <c r="AW16" i="93"/>
  <c r="U21" i="93"/>
  <c r="AX16" i="93"/>
  <c r="V21" i="93"/>
  <c r="AY16" i="93"/>
  <c r="Z21" i="93"/>
  <c r="BC16" i="93"/>
  <c r="AD17" i="93"/>
  <c r="AE17" i="93"/>
  <c r="AF17" i="93"/>
  <c r="AG17" i="93"/>
  <c r="AH17" i="93"/>
  <c r="F22" i="93"/>
  <c r="AI17" i="93"/>
  <c r="AK17" i="93"/>
  <c r="AJ17" i="93"/>
  <c r="AM17" i="93"/>
  <c r="AN17" i="93"/>
  <c r="K22" i="93"/>
  <c r="AO17" i="93"/>
  <c r="L22" i="93"/>
  <c r="AP17" i="93"/>
  <c r="AQ17" i="93"/>
  <c r="AR17" i="93"/>
  <c r="AS17" i="93"/>
  <c r="AT17" i="93"/>
  <c r="AU17" i="93"/>
  <c r="AL17" i="93"/>
  <c r="AV17" i="93"/>
  <c r="AW17" i="93"/>
  <c r="U22" i="93"/>
  <c r="AX17" i="93"/>
  <c r="V22" i="93"/>
  <c r="AY17" i="93"/>
  <c r="Z22" i="93"/>
  <c r="BC17" i="93"/>
  <c r="AD18" i="93"/>
  <c r="AE18" i="93"/>
  <c r="AF18" i="93"/>
  <c r="AG18" i="93"/>
  <c r="AH18" i="93"/>
  <c r="F23" i="93"/>
  <c r="AI18" i="93"/>
  <c r="AK18" i="93"/>
  <c r="AJ18" i="93"/>
  <c r="AM18" i="93"/>
  <c r="AN18" i="93"/>
  <c r="K23" i="93"/>
  <c r="AO18" i="93"/>
  <c r="L23" i="93"/>
  <c r="AP18" i="93"/>
  <c r="AQ18" i="93"/>
  <c r="AR18" i="93"/>
  <c r="AS18" i="93"/>
  <c r="AT18" i="93"/>
  <c r="AU18" i="93"/>
  <c r="AL18" i="93"/>
  <c r="AV18" i="93"/>
  <c r="AW18" i="93"/>
  <c r="U23" i="93"/>
  <c r="AX18" i="93"/>
  <c r="V23" i="93"/>
  <c r="AY18" i="93"/>
  <c r="Z23" i="93"/>
  <c r="BC18" i="93"/>
  <c r="AD19" i="93"/>
  <c r="AE19" i="93"/>
  <c r="AF19" i="93"/>
  <c r="AG19" i="93"/>
  <c r="AH19" i="93"/>
  <c r="F24" i="93"/>
  <c r="AI19" i="93"/>
  <c r="AK19" i="93"/>
  <c r="AJ19" i="93"/>
  <c r="AM19" i="93"/>
  <c r="AN19" i="93"/>
  <c r="K24" i="93"/>
  <c r="AO19" i="93"/>
  <c r="L24" i="93"/>
  <c r="AP19" i="93"/>
  <c r="AQ19" i="93"/>
  <c r="AR19" i="93"/>
  <c r="AS19" i="93"/>
  <c r="AT19" i="93"/>
  <c r="AU19" i="93"/>
  <c r="AL19" i="93"/>
  <c r="AV19" i="93"/>
  <c r="AW19" i="93"/>
  <c r="U24" i="93"/>
  <c r="AX19" i="93"/>
  <c r="V24" i="93"/>
  <c r="AY19" i="93"/>
  <c r="Z24" i="93"/>
  <c r="BC19" i="93"/>
  <c r="AD20" i="93"/>
  <c r="AE20" i="93"/>
  <c r="AF20" i="93"/>
  <c r="AG20" i="93"/>
  <c r="AH20" i="93"/>
  <c r="F25" i="93"/>
  <c r="AI20" i="93"/>
  <c r="AK20" i="93"/>
  <c r="AJ20" i="93"/>
  <c r="AM20" i="93"/>
  <c r="AN20" i="93"/>
  <c r="K25" i="93"/>
  <c r="AO20" i="93"/>
  <c r="L25" i="93"/>
  <c r="AP20" i="93"/>
  <c r="AQ20" i="93"/>
  <c r="AR20" i="93"/>
  <c r="AS20" i="93"/>
  <c r="AT20" i="93"/>
  <c r="AU20" i="93"/>
  <c r="AL20" i="93"/>
  <c r="AV20" i="93"/>
  <c r="AW20" i="93"/>
  <c r="U25" i="93"/>
  <c r="AX20" i="93"/>
  <c r="V25" i="93"/>
  <c r="AY20" i="93"/>
  <c r="Z25" i="93"/>
  <c r="BC20" i="93"/>
  <c r="AD21" i="93"/>
  <c r="AE21" i="93"/>
  <c r="AF21" i="93"/>
  <c r="AG21" i="93"/>
  <c r="AH21" i="93"/>
  <c r="F26" i="93"/>
  <c r="AI21" i="93"/>
  <c r="AK21" i="93"/>
  <c r="AJ21" i="93"/>
  <c r="AM21" i="93"/>
  <c r="AN21" i="93"/>
  <c r="K26" i="93"/>
  <c r="AO21" i="93"/>
  <c r="L26" i="93"/>
  <c r="AP21" i="93"/>
  <c r="AQ21" i="93"/>
  <c r="AR21" i="93"/>
  <c r="AS21" i="93"/>
  <c r="AT21" i="93"/>
  <c r="AU21" i="93"/>
  <c r="AL21" i="93"/>
  <c r="AV21" i="93"/>
  <c r="AW21" i="93"/>
  <c r="U26" i="93"/>
  <c r="AX21" i="93"/>
  <c r="V26" i="93"/>
  <c r="AY21" i="93"/>
  <c r="Z26" i="93"/>
  <c r="BC21" i="93"/>
  <c r="AD22" i="93"/>
  <c r="AE22" i="93"/>
  <c r="AF22" i="93"/>
  <c r="AG22" i="93"/>
  <c r="AH22" i="93"/>
  <c r="F27" i="93"/>
  <c r="AI22" i="93"/>
  <c r="AK22" i="93"/>
  <c r="AJ22" i="93"/>
  <c r="AM22" i="93"/>
  <c r="AN22" i="93"/>
  <c r="K27" i="93"/>
  <c r="AO22" i="93"/>
  <c r="L27" i="93"/>
  <c r="AP22" i="93"/>
  <c r="AQ22" i="93"/>
  <c r="AR22" i="93"/>
  <c r="AS22" i="93"/>
  <c r="AT22" i="93"/>
  <c r="AU22" i="93"/>
  <c r="AL22" i="93"/>
  <c r="AV22" i="93"/>
  <c r="AW22" i="93"/>
  <c r="U27" i="93"/>
  <c r="AX22" i="93"/>
  <c r="V27" i="93"/>
  <c r="AY22" i="93"/>
  <c r="Z27" i="93"/>
  <c r="BC22" i="93"/>
  <c r="AD23" i="93"/>
  <c r="AE23" i="93"/>
  <c r="AF23" i="93"/>
  <c r="AG23" i="93"/>
  <c r="AH23" i="93"/>
  <c r="F28" i="93"/>
  <c r="AI23" i="93"/>
  <c r="AK23" i="93"/>
  <c r="AJ23" i="93"/>
  <c r="AM23" i="93"/>
  <c r="AN23" i="93"/>
  <c r="K28" i="93"/>
  <c r="AO23" i="93"/>
  <c r="L28" i="93"/>
  <c r="AP23" i="93"/>
  <c r="AQ23" i="93"/>
  <c r="AR23" i="93"/>
  <c r="AS23" i="93"/>
  <c r="AT23" i="93"/>
  <c r="AU23" i="93"/>
  <c r="AL23" i="93"/>
  <c r="AV23" i="93"/>
  <c r="AW23" i="93"/>
  <c r="U28" i="93"/>
  <c r="AX23" i="93"/>
  <c r="V28" i="93"/>
  <c r="AY23" i="93"/>
  <c r="Z28" i="93"/>
  <c r="BC23" i="93"/>
  <c r="AD24" i="93"/>
  <c r="AE24" i="93"/>
  <c r="AF24" i="93"/>
  <c r="AG24" i="93"/>
  <c r="AH24" i="93"/>
  <c r="F29" i="93"/>
  <c r="AI24" i="93"/>
  <c r="AK24" i="93"/>
  <c r="AJ24" i="93"/>
  <c r="AM24" i="93"/>
  <c r="AN24" i="93"/>
  <c r="K29" i="93"/>
  <c r="AO24" i="93"/>
  <c r="L29" i="93"/>
  <c r="AP24" i="93"/>
  <c r="AQ24" i="93"/>
  <c r="AR24" i="93"/>
  <c r="AS24" i="93"/>
  <c r="AT24" i="93"/>
  <c r="AU24" i="93"/>
  <c r="AL24" i="93"/>
  <c r="AV24" i="93"/>
  <c r="AW24" i="93"/>
  <c r="U29" i="93"/>
  <c r="AX24" i="93"/>
  <c r="V29" i="93"/>
  <c r="AY24" i="93"/>
  <c r="Z29" i="93"/>
  <c r="BC24" i="93"/>
  <c r="AD25" i="93"/>
  <c r="AE25" i="93"/>
  <c r="AF25" i="93"/>
  <c r="AG25" i="93"/>
  <c r="AH25" i="93"/>
  <c r="F30" i="93"/>
  <c r="AI25" i="93"/>
  <c r="AK25" i="93"/>
  <c r="AJ25" i="93"/>
  <c r="AM25" i="93"/>
  <c r="AN25" i="93"/>
  <c r="K30" i="93"/>
  <c r="AO25" i="93"/>
  <c r="L30" i="93"/>
  <c r="AP25" i="93"/>
  <c r="AQ25" i="93"/>
  <c r="AR25" i="93"/>
  <c r="AS25" i="93"/>
  <c r="AT25" i="93"/>
  <c r="AU25" i="93"/>
  <c r="AL25" i="93"/>
  <c r="AV25" i="93"/>
  <c r="AW25" i="93"/>
  <c r="U30" i="93"/>
  <c r="AX25" i="93"/>
  <c r="V30" i="93"/>
  <c r="AY25" i="93"/>
  <c r="Z30" i="93"/>
  <c r="BC25" i="93"/>
  <c r="AD26" i="93"/>
  <c r="AE26" i="93"/>
  <c r="AF26" i="93"/>
  <c r="AG26" i="93"/>
  <c r="AH26" i="93"/>
  <c r="F31" i="93"/>
  <c r="AI26" i="93"/>
  <c r="AK26" i="93"/>
  <c r="AJ26" i="93"/>
  <c r="AM26" i="93"/>
  <c r="AN26" i="93"/>
  <c r="K31" i="93"/>
  <c r="AO26" i="93"/>
  <c r="L31" i="93"/>
  <c r="AP26" i="93"/>
  <c r="AQ26" i="93"/>
  <c r="AR26" i="93"/>
  <c r="AS26" i="93"/>
  <c r="AT26" i="93"/>
  <c r="AU26" i="93"/>
  <c r="AL26" i="93"/>
  <c r="AV26" i="93"/>
  <c r="AW26" i="93"/>
  <c r="U31" i="93"/>
  <c r="AX26" i="93"/>
  <c r="V31" i="93"/>
  <c r="AY26" i="93"/>
  <c r="Z31" i="93"/>
  <c r="BC26" i="93"/>
  <c r="AD27" i="93"/>
  <c r="AE27" i="93"/>
  <c r="AF27" i="93"/>
  <c r="AG27" i="93"/>
  <c r="AH27" i="93"/>
  <c r="F32" i="93"/>
  <c r="AI27" i="93"/>
  <c r="AK27" i="93"/>
  <c r="AJ27" i="93"/>
  <c r="AM27" i="93"/>
  <c r="AN27" i="93"/>
  <c r="K32" i="93"/>
  <c r="AO27" i="93"/>
  <c r="L32" i="93"/>
  <c r="AP27" i="93"/>
  <c r="AQ27" i="93"/>
  <c r="AR27" i="93"/>
  <c r="AS27" i="93"/>
  <c r="AT27" i="93"/>
  <c r="AU27" i="93"/>
  <c r="AL27" i="93"/>
  <c r="AV27" i="93"/>
  <c r="AW27" i="93"/>
  <c r="U32" i="93"/>
  <c r="AX27" i="93"/>
  <c r="V32" i="93"/>
  <c r="AY27" i="93"/>
  <c r="Z32" i="93"/>
  <c r="BC27" i="93"/>
  <c r="AD28" i="93"/>
  <c r="AE28" i="93"/>
  <c r="AF28" i="93"/>
  <c r="AG28" i="93"/>
  <c r="AH28" i="93"/>
  <c r="F33" i="93"/>
  <c r="AI28" i="93"/>
  <c r="AK28" i="93"/>
  <c r="AJ28" i="93"/>
  <c r="AM28" i="93"/>
  <c r="AN28" i="93"/>
  <c r="K33" i="93"/>
  <c r="AO28" i="93"/>
  <c r="L33" i="93"/>
  <c r="AP28" i="93"/>
  <c r="AQ28" i="93"/>
  <c r="AR28" i="93"/>
  <c r="AS28" i="93"/>
  <c r="AT28" i="93"/>
  <c r="AU28" i="93"/>
  <c r="AL28" i="93"/>
  <c r="AV28" i="93"/>
  <c r="AW28" i="93"/>
  <c r="U33" i="93"/>
  <c r="AX28" i="93"/>
  <c r="V33" i="93"/>
  <c r="AY28" i="93"/>
  <c r="Z33" i="93"/>
  <c r="BC28" i="93"/>
  <c r="AD29" i="93"/>
  <c r="AE29" i="93"/>
  <c r="AF29" i="93"/>
  <c r="AG29" i="93"/>
  <c r="AH29" i="93"/>
  <c r="F34" i="93"/>
  <c r="AI29" i="93"/>
  <c r="AK29" i="93"/>
  <c r="AJ29" i="93"/>
  <c r="AM29" i="93"/>
  <c r="AN29" i="93"/>
  <c r="K34" i="93"/>
  <c r="AO29" i="93"/>
  <c r="L34" i="93"/>
  <c r="AP29" i="93"/>
  <c r="AQ29" i="93"/>
  <c r="AR29" i="93"/>
  <c r="AS29" i="93"/>
  <c r="AT29" i="93"/>
  <c r="AU29" i="93"/>
  <c r="AL29" i="93"/>
  <c r="AV29" i="93"/>
  <c r="AW29" i="93"/>
  <c r="U34" i="93"/>
  <c r="AX29" i="93"/>
  <c r="V34" i="93"/>
  <c r="AY29" i="93"/>
  <c r="Z34" i="93"/>
  <c r="BC29" i="93"/>
  <c r="AD30" i="93"/>
  <c r="AE30" i="93"/>
  <c r="AF30" i="93"/>
  <c r="AG30" i="93"/>
  <c r="AH30" i="93"/>
  <c r="F35" i="93"/>
  <c r="AI30" i="93"/>
  <c r="AK30" i="93"/>
  <c r="AJ30" i="93"/>
  <c r="AM30" i="93"/>
  <c r="AN30" i="93"/>
  <c r="K35" i="93"/>
  <c r="AO30" i="93"/>
  <c r="L35" i="93"/>
  <c r="AP30" i="93"/>
  <c r="AQ30" i="93"/>
  <c r="AR30" i="93"/>
  <c r="AS30" i="93"/>
  <c r="AT30" i="93"/>
  <c r="AU30" i="93"/>
  <c r="AL30" i="93"/>
  <c r="AV30" i="93"/>
  <c r="AW30" i="93"/>
  <c r="U35" i="93"/>
  <c r="AX30" i="93"/>
  <c r="V35" i="93"/>
  <c r="AY30" i="93"/>
  <c r="Z35" i="93"/>
  <c r="BC30" i="93"/>
  <c r="AD31" i="93"/>
  <c r="AE31" i="93"/>
  <c r="AF31" i="93"/>
  <c r="AG31" i="93"/>
  <c r="AH31" i="93"/>
  <c r="F37" i="93"/>
  <c r="AI31" i="93"/>
  <c r="AK31" i="93"/>
  <c r="AJ31" i="93"/>
  <c r="AM31" i="93"/>
  <c r="AN31" i="93"/>
  <c r="K37" i="93"/>
  <c r="AO31" i="93"/>
  <c r="L37" i="93"/>
  <c r="AP31" i="93"/>
  <c r="AQ31" i="93"/>
  <c r="AR31" i="93"/>
  <c r="AS31" i="93"/>
  <c r="AT31" i="93"/>
  <c r="AU31" i="93"/>
  <c r="AL31" i="93"/>
  <c r="AV31" i="93"/>
  <c r="AW31" i="93"/>
  <c r="U37" i="93"/>
  <c r="AX31" i="93"/>
  <c r="V37" i="93"/>
  <c r="AY31" i="93"/>
  <c r="Z37" i="93"/>
  <c r="BC31" i="93"/>
  <c r="AD32" i="93"/>
  <c r="AE32" i="93"/>
  <c r="AF32" i="93"/>
  <c r="AG32" i="93"/>
  <c r="AH32" i="93"/>
  <c r="F39" i="93"/>
  <c r="AI32" i="93"/>
  <c r="AK32" i="93"/>
  <c r="AJ32" i="93"/>
  <c r="AM32" i="93"/>
  <c r="AN32" i="93"/>
  <c r="K39" i="93"/>
  <c r="AO32" i="93"/>
  <c r="L39" i="93"/>
  <c r="AP32" i="93"/>
  <c r="AQ32" i="93"/>
  <c r="AR32" i="93"/>
  <c r="AS32" i="93"/>
  <c r="AT32" i="93"/>
  <c r="AU32" i="93"/>
  <c r="AL32" i="93"/>
  <c r="AV32" i="93"/>
  <c r="AW32" i="93"/>
  <c r="U39" i="93"/>
  <c r="AX32" i="93"/>
  <c r="V39" i="93"/>
  <c r="AY32" i="93"/>
  <c r="Z39" i="93"/>
  <c r="BC32" i="93"/>
  <c r="AE36" i="93"/>
  <c r="AF36" i="93"/>
  <c r="AG36" i="93"/>
  <c r="AH36" i="93"/>
  <c r="F16" i="93"/>
  <c r="F17" i="93"/>
  <c r="F18" i="93"/>
  <c r="F19" i="93"/>
  <c r="F20" i="93"/>
  <c r="F36" i="93"/>
  <c r="F38" i="93"/>
  <c r="F42" i="93"/>
  <c r="AI36" i="93"/>
  <c r="G42" i="93"/>
  <c r="AK36" i="93"/>
  <c r="AJ36" i="93"/>
  <c r="AM36" i="93"/>
  <c r="AN36" i="93"/>
  <c r="K42" i="93"/>
  <c r="AO36" i="93"/>
  <c r="L42" i="93"/>
  <c r="AP36" i="93"/>
  <c r="AQ36" i="93"/>
  <c r="AR36" i="93"/>
  <c r="AS36" i="93"/>
  <c r="AT36" i="93"/>
  <c r="AU36" i="93"/>
  <c r="AL36" i="93"/>
  <c r="AV36" i="93"/>
  <c r="AW36" i="93"/>
  <c r="U42" i="93"/>
  <c r="AX36" i="93"/>
  <c r="V42" i="93"/>
  <c r="AY36" i="93"/>
  <c r="BC36" i="93"/>
  <c r="K12" i="93"/>
  <c r="K12" i="66"/>
  <c r="K12" i="78"/>
  <c r="K12" i="81"/>
  <c r="K12" i="85"/>
  <c r="K12" i="83"/>
  <c r="K12" i="100"/>
  <c r="K12" i="99"/>
  <c r="K12" i="98"/>
  <c r="K12" i="95"/>
  <c r="K12" i="119"/>
  <c r="K12" i="118"/>
  <c r="K12" i="121"/>
  <c r="K12" i="130"/>
  <c r="R4" i="38"/>
  <c r="M12" i="93"/>
  <c r="M12" i="66"/>
  <c r="M12" i="78"/>
  <c r="M12" i="81"/>
  <c r="M12" i="85"/>
  <c r="M12" i="83"/>
  <c r="M12" i="100"/>
  <c r="M12" i="99"/>
  <c r="M12" i="98"/>
  <c r="M12" i="95"/>
  <c r="M12" i="119"/>
  <c r="M12" i="118"/>
  <c r="M12" i="121"/>
  <c r="M12" i="130"/>
  <c r="T4" i="38"/>
  <c r="K12" i="87"/>
  <c r="K12" i="88"/>
  <c r="K12" i="84"/>
  <c r="K12" i="82"/>
  <c r="K12" i="67"/>
  <c r="K12" i="101"/>
  <c r="K12" i="91"/>
  <c r="K12" i="97"/>
  <c r="K12" i="96"/>
  <c r="K12" i="94"/>
  <c r="K12" i="92"/>
  <c r="K12" i="122"/>
  <c r="K12" i="123"/>
  <c r="K12" i="124"/>
  <c r="R6" i="38"/>
  <c r="L12" i="87"/>
  <c r="L12" i="88"/>
  <c r="L12" i="84"/>
  <c r="L12" i="82"/>
  <c r="L12" i="67"/>
  <c r="L12" i="101"/>
  <c r="L12" i="91"/>
  <c r="L12" i="97"/>
  <c r="L12" i="96"/>
  <c r="L12" i="94"/>
  <c r="L12" i="92"/>
  <c r="L12" i="122"/>
  <c r="L12" i="123"/>
  <c r="L12" i="124"/>
  <c r="S6" i="38"/>
  <c r="M12" i="87"/>
  <c r="M12" i="88"/>
  <c r="M12" i="84"/>
  <c r="M12" i="82"/>
  <c r="M12" i="67"/>
  <c r="M12" i="101"/>
  <c r="M12" i="91"/>
  <c r="M12" i="97"/>
  <c r="M12" i="96"/>
  <c r="M12" i="94"/>
  <c r="M12" i="92"/>
  <c r="M12" i="122"/>
  <c r="M12" i="123"/>
  <c r="M12" i="124"/>
  <c r="T6" i="38"/>
  <c r="R8" i="38"/>
  <c r="S8" i="38"/>
  <c r="T8" i="38"/>
  <c r="A43" i="134"/>
  <c r="C43" i="134"/>
  <c r="C44" i="134"/>
  <c r="A45" i="134"/>
  <c r="B45" i="134"/>
  <c r="C45" i="134"/>
  <c r="D45" i="134"/>
  <c r="F45" i="134"/>
  <c r="G45" i="134"/>
  <c r="H45" i="134"/>
  <c r="I45" i="134"/>
  <c r="J45" i="134"/>
  <c r="K45" i="134"/>
  <c r="M45" i="134"/>
  <c r="N45" i="134"/>
  <c r="O45" i="134"/>
  <c r="P45" i="134"/>
  <c r="Q45" i="134"/>
  <c r="A46" i="134"/>
  <c r="B46" i="134"/>
  <c r="C46" i="134"/>
  <c r="D46" i="134"/>
  <c r="F46" i="134"/>
  <c r="G46" i="134"/>
  <c r="H46" i="134"/>
  <c r="I46" i="134"/>
  <c r="J46" i="134"/>
  <c r="M46" i="134"/>
  <c r="N46" i="134"/>
  <c r="O46" i="134"/>
  <c r="P46" i="134"/>
  <c r="Q46" i="134"/>
  <c r="A47" i="134"/>
  <c r="B47" i="134"/>
  <c r="C47" i="134"/>
  <c r="D47" i="134"/>
  <c r="F47" i="134"/>
  <c r="G47" i="134"/>
  <c r="H47" i="134"/>
  <c r="I47" i="134"/>
  <c r="J47" i="134"/>
  <c r="M47" i="134"/>
  <c r="N47" i="134"/>
  <c r="O47" i="134"/>
  <c r="P47" i="134"/>
  <c r="Q47" i="134"/>
  <c r="A48" i="134"/>
  <c r="B48" i="134"/>
  <c r="C48" i="134"/>
  <c r="D48" i="134"/>
  <c r="F48" i="134"/>
  <c r="G48" i="134"/>
  <c r="H48" i="134"/>
  <c r="I48" i="134"/>
  <c r="J48" i="134"/>
  <c r="M48" i="134"/>
  <c r="N48" i="134"/>
  <c r="O48" i="134"/>
  <c r="P48" i="134"/>
  <c r="Q48" i="134"/>
  <c r="A49" i="134"/>
  <c r="B49" i="134"/>
  <c r="C49" i="134"/>
  <c r="D49" i="134"/>
  <c r="F49" i="134"/>
  <c r="G49" i="134"/>
  <c r="H49" i="134"/>
  <c r="I49" i="134"/>
  <c r="J49" i="134"/>
  <c r="M49" i="134"/>
  <c r="N49" i="134"/>
  <c r="O49" i="134"/>
  <c r="P49" i="134"/>
  <c r="Q49" i="134"/>
  <c r="DO23" i="38"/>
  <c r="D6" i="38"/>
  <c r="D7" i="38"/>
  <c r="D12" i="38"/>
  <c r="C12" i="38"/>
  <c r="DP23" i="38"/>
  <c r="DQ23" i="38"/>
  <c r="E6" i="38"/>
  <c r="E7" i="38"/>
  <c r="E12" i="38"/>
  <c r="DR23" i="38"/>
  <c r="H6" i="38"/>
  <c r="F6" i="38"/>
  <c r="H7" i="38"/>
  <c r="F7" i="38"/>
  <c r="F12" i="38"/>
  <c r="DS23" i="38"/>
  <c r="G12" i="38"/>
  <c r="DT23" i="38"/>
  <c r="H12" i="38"/>
  <c r="DU23" i="38"/>
  <c r="I6" i="38"/>
  <c r="I7" i="38"/>
  <c r="I12" i="38"/>
  <c r="DV23" i="38"/>
  <c r="J12" i="38"/>
  <c r="DW23" i="38"/>
  <c r="K6" i="38"/>
  <c r="K7" i="38"/>
  <c r="K12" i="38"/>
  <c r="DX23" i="38"/>
  <c r="L6" i="38"/>
  <c r="L7" i="38"/>
  <c r="L12" i="38"/>
  <c r="DY23" i="38"/>
  <c r="M6" i="38"/>
  <c r="M7" i="38"/>
  <c r="M12" i="38"/>
  <c r="DZ23" i="38"/>
  <c r="N6" i="38"/>
  <c r="N7" i="38"/>
  <c r="N12" i="38"/>
  <c r="EA23" i="38"/>
  <c r="O6" i="38"/>
  <c r="O7" i="38"/>
  <c r="O12" i="38"/>
  <c r="EB23" i="38"/>
  <c r="A26" i="134"/>
  <c r="C26" i="134"/>
  <c r="D26" i="134"/>
  <c r="H26" i="134"/>
  <c r="J26" i="134"/>
  <c r="N26" i="134"/>
  <c r="S26" i="134"/>
  <c r="W26" i="134"/>
  <c r="A28" i="134"/>
  <c r="B28" i="134"/>
  <c r="C28" i="134"/>
  <c r="D28" i="134"/>
  <c r="E28" i="134"/>
  <c r="F28" i="134"/>
  <c r="G28" i="134"/>
  <c r="H28" i="134"/>
  <c r="I28" i="134"/>
  <c r="J28" i="134"/>
  <c r="K28" i="134"/>
  <c r="L28" i="134"/>
  <c r="M28" i="134"/>
  <c r="N28" i="134"/>
  <c r="O28" i="134"/>
  <c r="P28" i="134"/>
  <c r="Q28" i="134"/>
  <c r="R28" i="134"/>
  <c r="S28" i="134"/>
  <c r="T28" i="134"/>
  <c r="U28" i="134"/>
  <c r="V28" i="134"/>
  <c r="W28" i="134"/>
  <c r="X28" i="134"/>
  <c r="Y28" i="134"/>
  <c r="Z28" i="134"/>
  <c r="A29" i="134"/>
  <c r="B29" i="134"/>
  <c r="C29" i="134"/>
  <c r="D29" i="134"/>
  <c r="E29" i="134"/>
  <c r="F29" i="134"/>
  <c r="G29" i="134"/>
  <c r="H29" i="134"/>
  <c r="I29" i="134"/>
  <c r="J29" i="134"/>
  <c r="K29" i="134"/>
  <c r="L29" i="134"/>
  <c r="M29" i="134"/>
  <c r="N29" i="134"/>
  <c r="O29" i="134"/>
  <c r="P29" i="134"/>
  <c r="Q29" i="134"/>
  <c r="R29" i="134"/>
  <c r="S29" i="134"/>
  <c r="T29" i="134"/>
  <c r="U29" i="134"/>
  <c r="V29" i="134"/>
  <c r="W29" i="134"/>
  <c r="X29" i="134"/>
  <c r="Y29" i="134"/>
  <c r="Z29" i="134"/>
  <c r="A30" i="134"/>
  <c r="B30" i="134"/>
  <c r="C30" i="134"/>
  <c r="D30" i="134"/>
  <c r="E30" i="134"/>
  <c r="F30" i="134"/>
  <c r="G30" i="134"/>
  <c r="H30" i="134"/>
  <c r="I30" i="134"/>
  <c r="J30" i="134"/>
  <c r="K30" i="134"/>
  <c r="L30" i="134"/>
  <c r="M30" i="134"/>
  <c r="N30" i="134"/>
  <c r="O30" i="134"/>
  <c r="P30" i="134"/>
  <c r="Q30" i="134"/>
  <c r="R30" i="134"/>
  <c r="S30" i="134"/>
  <c r="T30" i="134"/>
  <c r="U30" i="134"/>
  <c r="V30" i="134"/>
  <c r="W30" i="134"/>
  <c r="X30" i="134"/>
  <c r="Y30" i="134"/>
  <c r="Z30" i="134"/>
  <c r="A31" i="134"/>
  <c r="B31" i="134"/>
  <c r="C31" i="134"/>
  <c r="D31" i="134"/>
  <c r="E31" i="134"/>
  <c r="F31" i="134"/>
  <c r="G31" i="134"/>
  <c r="H31" i="134"/>
  <c r="I31" i="134"/>
  <c r="J31" i="134"/>
  <c r="K31" i="134"/>
  <c r="L31" i="134"/>
  <c r="M31" i="134"/>
  <c r="N31" i="134"/>
  <c r="O31" i="134"/>
  <c r="P31" i="134"/>
  <c r="Q31" i="134"/>
  <c r="R31" i="134"/>
  <c r="S31" i="134"/>
  <c r="T31" i="134"/>
  <c r="U31" i="134"/>
  <c r="V31" i="134"/>
  <c r="W31" i="134"/>
  <c r="X31" i="134"/>
  <c r="Y31" i="134"/>
  <c r="Z31" i="134"/>
  <c r="A32" i="134"/>
  <c r="B32" i="134"/>
  <c r="C32" i="134"/>
  <c r="D32" i="134"/>
  <c r="E32" i="134"/>
  <c r="F32" i="134"/>
  <c r="G32" i="134"/>
  <c r="H32" i="134"/>
  <c r="I32" i="134"/>
  <c r="J32" i="134"/>
  <c r="K32" i="134"/>
  <c r="L32" i="134"/>
  <c r="M32" i="134"/>
  <c r="N32" i="134"/>
  <c r="O32" i="134"/>
  <c r="P32" i="134"/>
  <c r="Q32" i="134"/>
  <c r="R32" i="134"/>
  <c r="S32" i="134"/>
  <c r="T32" i="134"/>
  <c r="U32" i="134"/>
  <c r="V32" i="134"/>
  <c r="W32" i="134"/>
  <c r="X32" i="134"/>
  <c r="Y32" i="134"/>
  <c r="Z32" i="134"/>
  <c r="A33" i="134"/>
  <c r="B33" i="134"/>
  <c r="C33" i="134"/>
  <c r="D33" i="134"/>
  <c r="E33" i="134"/>
  <c r="F33" i="134"/>
  <c r="G33" i="134"/>
  <c r="H33" i="134"/>
  <c r="I33" i="134"/>
  <c r="J33" i="134"/>
  <c r="K33" i="134"/>
  <c r="L33" i="134"/>
  <c r="M33" i="134"/>
  <c r="N33" i="134"/>
  <c r="O33" i="134"/>
  <c r="P33" i="134"/>
  <c r="Q33" i="134"/>
  <c r="R33" i="134"/>
  <c r="S33" i="134"/>
  <c r="T33" i="134"/>
  <c r="U33" i="134"/>
  <c r="V33" i="134"/>
  <c r="W33" i="134"/>
  <c r="X33" i="134"/>
  <c r="Y33" i="134"/>
  <c r="Z33" i="134"/>
  <c r="A34" i="134"/>
  <c r="B34" i="134"/>
  <c r="C34" i="134"/>
  <c r="D34" i="134"/>
  <c r="E34" i="134"/>
  <c r="F34" i="134"/>
  <c r="G34" i="134"/>
  <c r="H34" i="134"/>
  <c r="I34" i="134"/>
  <c r="J34" i="134"/>
  <c r="K34" i="134"/>
  <c r="L34" i="134"/>
  <c r="M34" i="134"/>
  <c r="N34" i="134"/>
  <c r="O34" i="134"/>
  <c r="P34" i="134"/>
  <c r="Q34" i="134"/>
  <c r="R34" i="134"/>
  <c r="S34" i="134"/>
  <c r="T34" i="134"/>
  <c r="U34" i="134"/>
  <c r="V34" i="134"/>
  <c r="W34" i="134"/>
  <c r="X34" i="134"/>
  <c r="Y34" i="134"/>
  <c r="Z34" i="134"/>
  <c r="A35" i="134"/>
  <c r="B35" i="134"/>
  <c r="C35" i="134"/>
  <c r="D35" i="134"/>
  <c r="E35" i="134"/>
  <c r="F35" i="134"/>
  <c r="G35" i="134"/>
  <c r="H35" i="134"/>
  <c r="I35" i="134"/>
  <c r="J35" i="134"/>
  <c r="K35" i="134"/>
  <c r="L35" i="134"/>
  <c r="M35" i="134"/>
  <c r="N35" i="134"/>
  <c r="O35" i="134"/>
  <c r="P35" i="134"/>
  <c r="Q35" i="134"/>
  <c r="R35" i="134"/>
  <c r="S35" i="134"/>
  <c r="T35" i="134"/>
  <c r="U35" i="134"/>
  <c r="V35" i="134"/>
  <c r="W35" i="134"/>
  <c r="X35" i="134"/>
  <c r="Y35" i="134"/>
  <c r="Z35" i="134"/>
  <c r="A36" i="134"/>
  <c r="B36" i="134"/>
  <c r="C36" i="134"/>
  <c r="D36" i="134"/>
  <c r="E36" i="134"/>
  <c r="F36" i="134"/>
  <c r="G36" i="134"/>
  <c r="H36" i="134"/>
  <c r="I36" i="134"/>
  <c r="J36" i="134"/>
  <c r="K36" i="134"/>
  <c r="L36" i="134"/>
  <c r="M36" i="134"/>
  <c r="N36" i="134"/>
  <c r="O36" i="134"/>
  <c r="P36" i="134"/>
  <c r="Q36" i="134"/>
  <c r="R36" i="134"/>
  <c r="S36" i="134"/>
  <c r="T36" i="134"/>
  <c r="U36" i="134"/>
  <c r="V36" i="134"/>
  <c r="W36" i="134"/>
  <c r="X36" i="134"/>
  <c r="Y36" i="134"/>
  <c r="Z36" i="134"/>
  <c r="A40" i="134"/>
  <c r="B40" i="134"/>
  <c r="C40" i="134"/>
  <c r="D40" i="134"/>
  <c r="E40" i="134"/>
  <c r="F40" i="134"/>
  <c r="G40" i="134"/>
  <c r="H40" i="134"/>
  <c r="I40" i="134"/>
  <c r="J40" i="134"/>
  <c r="K40" i="134"/>
  <c r="L40" i="134"/>
  <c r="M40" i="134"/>
  <c r="N40" i="134"/>
  <c r="O40" i="134"/>
  <c r="P40" i="134"/>
  <c r="Q40" i="134"/>
  <c r="R40" i="134"/>
  <c r="U40" i="134"/>
  <c r="V40" i="134"/>
  <c r="W40" i="134"/>
  <c r="X40" i="134"/>
  <c r="Y40" i="134"/>
  <c r="Z40" i="134"/>
  <c r="A1" i="134"/>
  <c r="B1" i="134"/>
  <c r="C1" i="134"/>
  <c r="D1" i="134"/>
  <c r="E1" i="134"/>
  <c r="F1" i="134"/>
  <c r="G1" i="134"/>
  <c r="H1" i="134"/>
  <c r="I1" i="134"/>
  <c r="J1" i="134"/>
  <c r="K1" i="134"/>
  <c r="L1" i="134"/>
  <c r="M1" i="134"/>
  <c r="N1" i="134"/>
  <c r="O1" i="134"/>
  <c r="P1" i="134"/>
  <c r="Q1" i="134"/>
  <c r="R1" i="134"/>
  <c r="S1" i="134"/>
  <c r="T1" i="134"/>
  <c r="U1" i="134"/>
  <c r="V1" i="134"/>
  <c r="W1" i="134"/>
  <c r="X1" i="134"/>
  <c r="Y1" i="134"/>
  <c r="Z1" i="134"/>
  <c r="A2" i="134"/>
  <c r="B2" i="134"/>
  <c r="D2" i="134"/>
  <c r="E2" i="134"/>
  <c r="F2" i="134"/>
  <c r="G2" i="134"/>
  <c r="H2" i="134"/>
  <c r="I2" i="134"/>
  <c r="J2" i="134"/>
  <c r="K2" i="134"/>
  <c r="L2" i="134"/>
  <c r="M2" i="134"/>
  <c r="N2" i="134"/>
  <c r="O2" i="134"/>
  <c r="P2" i="134"/>
  <c r="Q2" i="134"/>
  <c r="R2" i="134"/>
  <c r="S2" i="134"/>
  <c r="T2" i="134"/>
  <c r="U2" i="134"/>
  <c r="V2" i="134"/>
  <c r="W2" i="134"/>
  <c r="X2" i="134"/>
  <c r="Y2" i="134"/>
  <c r="Z2" i="134"/>
  <c r="A3" i="134"/>
  <c r="B3" i="134"/>
  <c r="C3" i="134"/>
  <c r="D3" i="134"/>
  <c r="E3" i="134"/>
  <c r="F3" i="134"/>
  <c r="G3" i="134"/>
  <c r="H3" i="134"/>
  <c r="I3" i="134"/>
  <c r="K3" i="134"/>
  <c r="L3" i="134"/>
  <c r="M3" i="134"/>
  <c r="N3" i="134"/>
  <c r="O3" i="134"/>
  <c r="P3" i="134"/>
  <c r="Q3" i="134"/>
  <c r="R3" i="134"/>
  <c r="S3" i="134"/>
  <c r="T3" i="134"/>
  <c r="U3" i="134"/>
  <c r="V3" i="134"/>
  <c r="W3" i="134"/>
  <c r="X3" i="134"/>
  <c r="Y3" i="134"/>
  <c r="Z3" i="134"/>
  <c r="A4" i="134"/>
  <c r="B4" i="134"/>
  <c r="E4" i="134"/>
  <c r="F4" i="134"/>
  <c r="G4" i="134"/>
  <c r="H4" i="134"/>
  <c r="I4" i="134"/>
  <c r="J4" i="134"/>
  <c r="K4" i="134"/>
  <c r="L4" i="134"/>
  <c r="M4" i="134"/>
  <c r="N4" i="134"/>
  <c r="O4" i="134"/>
  <c r="P4" i="134"/>
  <c r="Q4" i="134"/>
  <c r="R4" i="134"/>
  <c r="S4" i="134"/>
  <c r="T4" i="134"/>
  <c r="U4" i="134"/>
  <c r="V4" i="134"/>
  <c r="W4" i="134"/>
  <c r="X4" i="134"/>
  <c r="Y4" i="134"/>
  <c r="Z4" i="134"/>
  <c r="A5" i="134"/>
  <c r="B5" i="134"/>
  <c r="E5" i="134"/>
  <c r="F5" i="134"/>
  <c r="G5" i="134"/>
  <c r="H5" i="134"/>
  <c r="I5" i="134"/>
  <c r="J5" i="134"/>
  <c r="K5" i="134"/>
  <c r="L5" i="134"/>
  <c r="M5" i="134"/>
  <c r="N5" i="134"/>
  <c r="O5" i="134"/>
  <c r="P5" i="134"/>
  <c r="Q5" i="134"/>
  <c r="R5" i="134"/>
  <c r="S5" i="134"/>
  <c r="T5" i="134"/>
  <c r="U5" i="134"/>
  <c r="V5" i="134"/>
  <c r="W5" i="134"/>
  <c r="X5" i="134"/>
  <c r="Y5" i="134"/>
  <c r="Z5" i="134"/>
  <c r="A6" i="134"/>
  <c r="B6" i="134"/>
  <c r="E6" i="134"/>
  <c r="F6" i="134"/>
  <c r="G6" i="134"/>
  <c r="H6" i="134"/>
  <c r="I6" i="134"/>
  <c r="J6" i="134"/>
  <c r="K6" i="134"/>
  <c r="L6" i="134"/>
  <c r="M6" i="134"/>
  <c r="N6" i="134"/>
  <c r="O6" i="134"/>
  <c r="P6" i="134"/>
  <c r="Q6" i="134"/>
  <c r="R6" i="134"/>
  <c r="S6" i="134"/>
  <c r="T6" i="134"/>
  <c r="U6" i="134"/>
  <c r="V6" i="134"/>
  <c r="W6" i="134"/>
  <c r="X6" i="134"/>
  <c r="Y6" i="134"/>
  <c r="Z6" i="134"/>
  <c r="A7" i="134"/>
  <c r="B7" i="134"/>
  <c r="E7" i="134"/>
  <c r="F7" i="134"/>
  <c r="G7" i="134"/>
  <c r="H7" i="134"/>
  <c r="I7" i="134"/>
  <c r="J7" i="134"/>
  <c r="K7" i="134"/>
  <c r="L7" i="134"/>
  <c r="M7" i="134"/>
  <c r="N7" i="134"/>
  <c r="O7" i="134"/>
  <c r="P7" i="134"/>
  <c r="Q7" i="134"/>
  <c r="R7" i="134"/>
  <c r="S7" i="134"/>
  <c r="T7" i="134"/>
  <c r="U7" i="134"/>
  <c r="V7" i="134"/>
  <c r="W7" i="134"/>
  <c r="X7" i="134"/>
  <c r="Y7" i="134"/>
  <c r="Z7" i="134"/>
  <c r="A8" i="134"/>
  <c r="B8" i="134"/>
  <c r="E8" i="134"/>
  <c r="F8" i="134"/>
  <c r="G8" i="134"/>
  <c r="H8" i="134"/>
  <c r="I8" i="134"/>
  <c r="J8" i="134"/>
  <c r="K8" i="134"/>
  <c r="L8" i="134"/>
  <c r="M8" i="134"/>
  <c r="N8" i="134"/>
  <c r="O8" i="134"/>
  <c r="P8" i="134"/>
  <c r="Q8" i="134"/>
  <c r="R8" i="134"/>
  <c r="S8" i="134"/>
  <c r="T8" i="134"/>
  <c r="U8" i="134"/>
  <c r="V8" i="134"/>
  <c r="W8" i="134"/>
  <c r="X8" i="134"/>
  <c r="Y8" i="134"/>
  <c r="Z8" i="134"/>
  <c r="A9" i="134"/>
  <c r="B9" i="134"/>
  <c r="E9" i="134"/>
  <c r="F9" i="134"/>
  <c r="G9" i="134"/>
  <c r="H9" i="134"/>
  <c r="I9" i="134"/>
  <c r="J9" i="134"/>
  <c r="K9" i="134"/>
  <c r="L9" i="134"/>
  <c r="M9" i="134"/>
  <c r="N9" i="134"/>
  <c r="O9" i="134"/>
  <c r="P9" i="134"/>
  <c r="Q9" i="134"/>
  <c r="R9" i="134"/>
  <c r="S9" i="134"/>
  <c r="T9" i="134"/>
  <c r="U9" i="134"/>
  <c r="V9" i="134"/>
  <c r="W9" i="134"/>
  <c r="X9" i="134"/>
  <c r="Y9" i="134"/>
  <c r="Z9" i="134"/>
  <c r="A10" i="134"/>
  <c r="B10" i="134"/>
  <c r="E10" i="134"/>
  <c r="F10" i="134"/>
  <c r="G10" i="134"/>
  <c r="H10" i="134"/>
  <c r="I10" i="134"/>
  <c r="J10" i="134"/>
  <c r="K10" i="134"/>
  <c r="L10" i="134"/>
  <c r="M10" i="134"/>
  <c r="N10" i="134"/>
  <c r="O10" i="134"/>
  <c r="P10" i="134"/>
  <c r="Q10" i="134"/>
  <c r="R10" i="134"/>
  <c r="S10" i="134"/>
  <c r="T10" i="134"/>
  <c r="U10" i="134"/>
  <c r="V10" i="134"/>
  <c r="W10" i="134"/>
  <c r="X10" i="134"/>
  <c r="Y10" i="134"/>
  <c r="Z10" i="134"/>
  <c r="A11" i="134"/>
  <c r="B11" i="134"/>
  <c r="E11" i="134"/>
  <c r="F11" i="134"/>
  <c r="G11" i="134"/>
  <c r="H11" i="134"/>
  <c r="I11" i="134"/>
  <c r="J11" i="134"/>
  <c r="K11" i="134"/>
  <c r="L11" i="134"/>
  <c r="M11" i="134"/>
  <c r="N11" i="134"/>
  <c r="O11" i="134"/>
  <c r="P11" i="134"/>
  <c r="Q11" i="134"/>
  <c r="R11" i="134"/>
  <c r="S11" i="134"/>
  <c r="T11" i="134"/>
  <c r="U11" i="134"/>
  <c r="V11" i="134"/>
  <c r="W11" i="134"/>
  <c r="X11" i="134"/>
  <c r="Y11" i="134"/>
  <c r="Z11" i="134"/>
  <c r="A12" i="134"/>
  <c r="B12" i="134"/>
  <c r="E12" i="134"/>
  <c r="F12" i="134"/>
  <c r="G12" i="134"/>
  <c r="H12" i="134"/>
  <c r="I12" i="134"/>
  <c r="J12" i="134"/>
  <c r="K12" i="134"/>
  <c r="L12" i="134"/>
  <c r="M12" i="134"/>
  <c r="N12" i="134"/>
  <c r="O12" i="134"/>
  <c r="P12" i="134"/>
  <c r="Q12" i="134"/>
  <c r="R12" i="134"/>
  <c r="S12" i="134"/>
  <c r="T12" i="134"/>
  <c r="U12" i="134"/>
  <c r="V12" i="134"/>
  <c r="W12" i="134"/>
  <c r="X12" i="134"/>
  <c r="Y12" i="134"/>
  <c r="Z12" i="134"/>
  <c r="A13" i="134"/>
  <c r="B13" i="134"/>
  <c r="E13" i="134"/>
  <c r="F13" i="134"/>
  <c r="G13" i="134"/>
  <c r="H13" i="134"/>
  <c r="I13" i="134"/>
  <c r="J13" i="134"/>
  <c r="K13" i="134"/>
  <c r="L13" i="134"/>
  <c r="M13" i="134"/>
  <c r="N13" i="134"/>
  <c r="O13" i="134"/>
  <c r="P13" i="134"/>
  <c r="Q13" i="134"/>
  <c r="R13" i="134"/>
  <c r="S13" i="134"/>
  <c r="T13" i="134"/>
  <c r="U13" i="134"/>
  <c r="V13" i="134"/>
  <c r="W13" i="134"/>
  <c r="X13" i="134"/>
  <c r="Y13" i="134"/>
  <c r="Z13" i="134"/>
  <c r="A14" i="134"/>
  <c r="B14" i="134"/>
  <c r="E14" i="134"/>
  <c r="F14" i="134"/>
  <c r="G14" i="134"/>
  <c r="H14" i="134"/>
  <c r="I14" i="134"/>
  <c r="J14" i="134"/>
  <c r="K14" i="134"/>
  <c r="L14" i="134"/>
  <c r="M14" i="134"/>
  <c r="N14" i="134"/>
  <c r="O14" i="134"/>
  <c r="P14" i="134"/>
  <c r="Q14" i="134"/>
  <c r="R14" i="134"/>
  <c r="S14" i="134"/>
  <c r="T14" i="134"/>
  <c r="U14" i="134"/>
  <c r="V14" i="134"/>
  <c r="W14" i="134"/>
  <c r="X14" i="134"/>
  <c r="Y14" i="134"/>
  <c r="Z14" i="134"/>
  <c r="A15" i="134"/>
  <c r="B15" i="134"/>
  <c r="E15" i="134"/>
  <c r="F15" i="134"/>
  <c r="G15" i="134"/>
  <c r="H15" i="134"/>
  <c r="I15" i="134"/>
  <c r="J15" i="134"/>
  <c r="K15" i="134"/>
  <c r="L15" i="134"/>
  <c r="M15" i="134"/>
  <c r="N15" i="134"/>
  <c r="O15" i="134"/>
  <c r="P15" i="134"/>
  <c r="Q15" i="134"/>
  <c r="R15" i="134"/>
  <c r="S15" i="134"/>
  <c r="T15" i="134"/>
  <c r="U15" i="134"/>
  <c r="V15" i="134"/>
  <c r="W15" i="134"/>
  <c r="X15" i="134"/>
  <c r="Y15" i="134"/>
  <c r="Z15" i="134"/>
  <c r="A16" i="134"/>
  <c r="B16" i="134"/>
  <c r="E16" i="134"/>
  <c r="F16" i="134"/>
  <c r="G16" i="134"/>
  <c r="H16" i="134"/>
  <c r="I16" i="134"/>
  <c r="J16" i="134"/>
  <c r="K16" i="134"/>
  <c r="L16" i="134"/>
  <c r="M16" i="134"/>
  <c r="N16" i="134"/>
  <c r="O16" i="134"/>
  <c r="P16" i="134"/>
  <c r="Q16" i="134"/>
  <c r="R16" i="134"/>
  <c r="S16" i="134"/>
  <c r="T16" i="134"/>
  <c r="U16" i="134"/>
  <c r="V16" i="134"/>
  <c r="W16" i="134"/>
  <c r="X16" i="134"/>
  <c r="Y16" i="134"/>
  <c r="Z16" i="134"/>
  <c r="A17" i="134"/>
  <c r="B17" i="134"/>
  <c r="E17" i="134"/>
  <c r="F17" i="134"/>
  <c r="G17" i="134"/>
  <c r="H17" i="134"/>
  <c r="I17" i="134"/>
  <c r="J17" i="134"/>
  <c r="K17" i="134"/>
  <c r="L17" i="134"/>
  <c r="M17" i="134"/>
  <c r="N17" i="134"/>
  <c r="O17" i="134"/>
  <c r="P17" i="134"/>
  <c r="Q17" i="134"/>
  <c r="R17" i="134"/>
  <c r="S17" i="134"/>
  <c r="T17" i="134"/>
  <c r="U17" i="134"/>
  <c r="V17" i="134"/>
  <c r="W17" i="134"/>
  <c r="X17" i="134"/>
  <c r="Y17" i="134"/>
  <c r="Z17" i="134"/>
  <c r="A18" i="134"/>
  <c r="B18" i="134"/>
  <c r="E18" i="134"/>
  <c r="F18" i="134"/>
  <c r="G18" i="134"/>
  <c r="H18" i="134"/>
  <c r="I18" i="134"/>
  <c r="J18" i="134"/>
  <c r="K18" i="134"/>
  <c r="L18" i="134"/>
  <c r="M18" i="134"/>
  <c r="N18" i="134"/>
  <c r="O18" i="134"/>
  <c r="P18" i="134"/>
  <c r="Q18" i="134"/>
  <c r="R18" i="134"/>
  <c r="S18" i="134"/>
  <c r="T18" i="134"/>
  <c r="U18" i="134"/>
  <c r="V18" i="134"/>
  <c r="W18" i="134"/>
  <c r="X18" i="134"/>
  <c r="Y18" i="134"/>
  <c r="Z18" i="134"/>
  <c r="A19" i="134"/>
  <c r="B19" i="134"/>
  <c r="E19" i="134"/>
  <c r="F19" i="134"/>
  <c r="G19" i="134"/>
  <c r="H19" i="134"/>
  <c r="I19" i="134"/>
  <c r="J19" i="134"/>
  <c r="K19" i="134"/>
  <c r="L19" i="134"/>
  <c r="M19" i="134"/>
  <c r="N19" i="134"/>
  <c r="O19" i="134"/>
  <c r="P19" i="134"/>
  <c r="Q19" i="134"/>
  <c r="R19" i="134"/>
  <c r="S19" i="134"/>
  <c r="T19" i="134"/>
  <c r="U19" i="134"/>
  <c r="V19" i="134"/>
  <c r="W19" i="134"/>
  <c r="X19" i="134"/>
  <c r="Y19" i="134"/>
  <c r="Z19" i="134"/>
  <c r="L24" i="134"/>
  <c r="M24" i="134"/>
  <c r="V24" i="134"/>
  <c r="AC16" i="38"/>
  <c r="AC17" i="38"/>
  <c r="AC18" i="38"/>
  <c r="AC19" i="38"/>
  <c r="AC20" i="38"/>
  <c r="AC31" i="38"/>
  <c r="AC36" i="38"/>
  <c r="AC38" i="38"/>
  <c r="AC15" i="38"/>
  <c r="C40" i="38"/>
  <c r="C42" i="38"/>
  <c r="D40" i="38"/>
  <c r="D42" i="38"/>
  <c r="E40" i="38"/>
  <c r="E42" i="38"/>
  <c r="F42" i="38"/>
  <c r="G40" i="38"/>
  <c r="G42" i="38"/>
  <c r="H40" i="38"/>
  <c r="H42" i="38"/>
  <c r="I40" i="38"/>
  <c r="I42" i="38"/>
  <c r="J40" i="38"/>
  <c r="J42" i="38"/>
  <c r="K42" i="38"/>
  <c r="L42" i="38"/>
  <c r="M40" i="38"/>
  <c r="M42" i="38"/>
  <c r="N40" i="38"/>
  <c r="N42" i="38"/>
  <c r="O40" i="38"/>
  <c r="O42" i="38"/>
  <c r="P40" i="38"/>
  <c r="P42" i="38"/>
  <c r="Q40" i="38"/>
  <c r="Q42" i="38"/>
  <c r="R40" i="38"/>
  <c r="R42" i="38"/>
  <c r="S40" i="38"/>
  <c r="S42" i="38"/>
  <c r="T40" i="38"/>
  <c r="T42" i="38"/>
  <c r="U42" i="38"/>
  <c r="V42" i="38"/>
  <c r="K40" i="38"/>
  <c r="L40" i="38"/>
  <c r="AH19" i="38"/>
  <c r="AH18" i="38"/>
  <c r="AH17" i="38"/>
  <c r="AH16" i="38"/>
  <c r="AI16" i="38"/>
  <c r="AO16" i="38"/>
  <c r="AN16" i="38"/>
  <c r="AM16" i="38"/>
  <c r="AC21" i="38"/>
  <c r="AC22" i="38"/>
  <c r="AC23" i="38"/>
  <c r="AC24" i="38"/>
  <c r="AC25" i="38"/>
  <c r="AC26" i="38"/>
  <c r="AC27" i="38"/>
  <c r="AC28" i="38"/>
  <c r="AC29" i="38"/>
  <c r="AC30" i="38"/>
  <c r="AC32" i="38"/>
  <c r="AC33" i="38"/>
  <c r="AC34" i="38"/>
  <c r="AC35" i="38"/>
  <c r="AC37" i="38"/>
  <c r="AC39" i="38"/>
  <c r="AC40" i="38"/>
  <c r="AC41" i="38"/>
  <c r="AC42" i="38"/>
  <c r="AD42" i="38"/>
  <c r="AE42" i="38"/>
  <c r="AF42" i="38"/>
  <c r="AG42" i="38"/>
  <c r="C74" i="132"/>
  <c r="C73" i="132"/>
  <c r="C72" i="132"/>
  <c r="C71" i="132"/>
  <c r="C70" i="132"/>
  <c r="C69" i="132"/>
  <c r="C68" i="132"/>
  <c r="C67" i="132"/>
  <c r="C66" i="132"/>
  <c r="C65" i="132"/>
  <c r="C64" i="132"/>
  <c r="C63" i="132"/>
  <c r="C62" i="132"/>
  <c r="C84" i="132"/>
  <c r="C83" i="132"/>
  <c r="C82" i="132"/>
  <c r="C81" i="132"/>
  <c r="C80" i="132"/>
  <c r="C79" i="132"/>
  <c r="C78" i="132"/>
  <c r="C77" i="132"/>
  <c r="C76" i="132"/>
  <c r="C75" i="132"/>
  <c r="C61" i="132"/>
  <c r="C60" i="132"/>
  <c r="C59" i="132"/>
  <c r="Z21" i="78"/>
  <c r="Z59" i="132"/>
  <c r="Y59" i="132"/>
  <c r="X59" i="132"/>
  <c r="W59" i="132"/>
  <c r="V21" i="78"/>
  <c r="V59" i="132"/>
  <c r="U21" i="78"/>
  <c r="U59" i="132"/>
  <c r="T59" i="132"/>
  <c r="S59" i="132"/>
  <c r="R59" i="132"/>
  <c r="Q59" i="132"/>
  <c r="P59" i="132"/>
  <c r="O59" i="132"/>
  <c r="N59" i="132"/>
  <c r="M59" i="132"/>
  <c r="L21" i="78"/>
  <c r="L59" i="132"/>
  <c r="K21" i="78"/>
  <c r="K59" i="132"/>
  <c r="J59" i="132"/>
  <c r="I59" i="132"/>
  <c r="H59" i="132"/>
  <c r="G59" i="132"/>
  <c r="F21" i="78"/>
  <c r="F59" i="132"/>
  <c r="E59" i="132"/>
  <c r="D59" i="132"/>
  <c r="F21" i="66"/>
  <c r="F58" i="132"/>
  <c r="E58" i="132"/>
  <c r="Z21" i="66"/>
  <c r="Z58" i="132"/>
  <c r="Y58" i="132"/>
  <c r="X58" i="132"/>
  <c r="W58" i="132"/>
  <c r="V21" i="66"/>
  <c r="V58" i="132"/>
  <c r="U21" i="66"/>
  <c r="U58" i="132"/>
  <c r="T58" i="132"/>
  <c r="S58" i="132"/>
  <c r="R58" i="132"/>
  <c r="Q58" i="132"/>
  <c r="P58" i="132"/>
  <c r="O58" i="132"/>
  <c r="N58" i="132"/>
  <c r="M58" i="132"/>
  <c r="L21" i="66"/>
  <c r="L58" i="132"/>
  <c r="K21" i="66"/>
  <c r="K58" i="132"/>
  <c r="J58" i="132"/>
  <c r="I58" i="132"/>
  <c r="H58" i="132"/>
  <c r="G58" i="132"/>
  <c r="D58" i="132"/>
  <c r="C58" i="132"/>
  <c r="W16" i="132"/>
  <c r="Y85" i="132"/>
  <c r="V16" i="132"/>
  <c r="X16" i="132"/>
  <c r="X85" i="132"/>
  <c r="U16" i="132"/>
  <c r="Q16" i="132"/>
  <c r="R16" i="132"/>
  <c r="S16" i="132"/>
  <c r="T16" i="132"/>
  <c r="W85" i="132"/>
  <c r="S85" i="132"/>
  <c r="T85" i="132"/>
  <c r="U85" i="132"/>
  <c r="V85" i="132"/>
  <c r="G16" i="132"/>
  <c r="R85" i="132"/>
  <c r="P16" i="132"/>
  <c r="O16" i="132"/>
  <c r="Q85" i="132"/>
  <c r="N16" i="132"/>
  <c r="P85" i="132"/>
  <c r="M16" i="132"/>
  <c r="O85" i="132"/>
  <c r="N85" i="132"/>
  <c r="L16" i="132"/>
  <c r="M85" i="132"/>
  <c r="B16" i="132"/>
  <c r="C16" i="132"/>
  <c r="D16" i="132"/>
  <c r="D85" i="132"/>
  <c r="I16" i="132"/>
  <c r="J85" i="132"/>
  <c r="L85" i="132"/>
  <c r="H16" i="132"/>
  <c r="I85" i="132"/>
  <c r="K85" i="132"/>
  <c r="E16" i="132"/>
  <c r="H85" i="132"/>
  <c r="F16" i="132"/>
  <c r="G85" i="132"/>
  <c r="E85" i="132"/>
  <c r="F85" i="132"/>
  <c r="A16" i="132"/>
  <c r="C85" i="132"/>
  <c r="K16" i="132"/>
  <c r="J16" i="132"/>
  <c r="Z16" i="97"/>
  <c r="Z17" i="97"/>
  <c r="Z18" i="97"/>
  <c r="Z19" i="97"/>
  <c r="Z20" i="97"/>
  <c r="Z21" i="97"/>
  <c r="Z22" i="97"/>
  <c r="Z23" i="97"/>
  <c r="Z24" i="97"/>
  <c r="Z25" i="97"/>
  <c r="Z26" i="97"/>
  <c r="Z27" i="97"/>
  <c r="Z28" i="97"/>
  <c r="Z29" i="97"/>
  <c r="Z30" i="97"/>
  <c r="Z31" i="97"/>
  <c r="Z32" i="97"/>
  <c r="Z33" i="97"/>
  <c r="Z34" i="97"/>
  <c r="Z35" i="97"/>
  <c r="Z36" i="97"/>
  <c r="Z37" i="97"/>
  <c r="Z38" i="97"/>
  <c r="Z39" i="97"/>
  <c r="Z42" i="97"/>
  <c r="W42" i="91"/>
  <c r="Z16" i="91"/>
  <c r="Z17" i="91"/>
  <c r="Z18" i="91"/>
  <c r="Z19" i="91"/>
  <c r="Z20" i="91"/>
  <c r="Z21" i="91"/>
  <c r="Z22" i="91"/>
  <c r="Z23" i="91"/>
  <c r="Z24" i="91"/>
  <c r="Z25" i="91"/>
  <c r="Z26" i="91"/>
  <c r="Z27" i="91"/>
  <c r="Z28" i="91"/>
  <c r="Z29" i="91"/>
  <c r="Z30" i="91"/>
  <c r="Z31" i="91"/>
  <c r="Z32" i="91"/>
  <c r="Z33" i="91"/>
  <c r="Z34" i="91"/>
  <c r="Z35" i="91"/>
  <c r="Z36" i="91"/>
  <c r="Z37" i="91"/>
  <c r="Z38" i="91"/>
  <c r="Z39" i="91"/>
  <c r="Z40" i="91"/>
  <c r="Z42" i="91"/>
  <c r="Z19" i="99"/>
  <c r="Z22" i="99"/>
  <c r="Z23" i="99"/>
  <c r="Z26" i="99"/>
  <c r="Z27" i="99"/>
  <c r="Z29" i="99"/>
  <c r="Z30" i="99"/>
  <c r="Z31" i="99"/>
  <c r="Z32" i="99"/>
  <c r="Z33" i="99"/>
  <c r="Z35" i="99"/>
  <c r="Z36" i="99"/>
  <c r="Z37" i="99"/>
  <c r="Z39" i="99"/>
  <c r="Z34" i="99"/>
  <c r="Z16" i="99"/>
  <c r="Z17" i="99"/>
  <c r="Z18" i="99"/>
  <c r="Z20" i="99"/>
  <c r="Z21" i="99"/>
  <c r="Z24" i="99"/>
  <c r="Z25" i="99"/>
  <c r="Z28" i="99"/>
  <c r="Z38" i="99"/>
  <c r="Z42" i="99"/>
  <c r="Z16" i="83"/>
  <c r="Z17" i="83"/>
  <c r="Z18" i="83"/>
  <c r="Z19" i="83"/>
  <c r="Z20" i="83"/>
  <c r="Z21" i="83"/>
  <c r="Z22" i="83"/>
  <c r="Z23" i="83"/>
  <c r="Z24" i="83"/>
  <c r="Z25" i="83"/>
  <c r="Z26" i="83"/>
  <c r="Z27" i="83"/>
  <c r="Z28" i="83"/>
  <c r="Z29" i="83"/>
  <c r="Z30" i="83"/>
  <c r="Z31" i="83"/>
  <c r="Z32" i="83"/>
  <c r="Z33" i="83"/>
  <c r="Z34" i="83"/>
  <c r="Z35" i="83"/>
  <c r="Z36" i="83"/>
  <c r="Z37" i="83"/>
  <c r="Z38" i="83"/>
  <c r="Z39" i="83"/>
  <c r="Z40" i="83"/>
  <c r="Z42" i="83"/>
  <c r="Z16" i="85"/>
  <c r="Z17" i="85"/>
  <c r="Z18" i="85"/>
  <c r="Z19" i="85"/>
  <c r="Z20" i="85"/>
  <c r="Z21" i="85"/>
  <c r="Z22" i="85"/>
  <c r="Z23" i="85"/>
  <c r="Z24" i="85"/>
  <c r="Z25" i="85"/>
  <c r="Z26" i="85"/>
  <c r="Z27" i="85"/>
  <c r="Z28" i="85"/>
  <c r="Z29" i="85"/>
  <c r="Z30" i="85"/>
  <c r="Z31" i="85"/>
  <c r="Z32" i="85"/>
  <c r="Z33" i="85"/>
  <c r="Z34" i="85"/>
  <c r="Z35" i="85"/>
  <c r="Z36" i="85"/>
  <c r="Z37" i="85"/>
  <c r="Z38" i="85"/>
  <c r="Z39" i="85"/>
  <c r="Z42" i="85"/>
  <c r="Z16" i="87"/>
  <c r="Z17" i="87"/>
  <c r="Z18" i="87"/>
  <c r="Z19" i="87"/>
  <c r="Z20" i="87"/>
  <c r="Z21" i="87"/>
  <c r="Z22" i="87"/>
  <c r="Z23" i="87"/>
  <c r="Z24" i="87"/>
  <c r="Z25" i="87"/>
  <c r="Z26" i="87"/>
  <c r="Z27" i="87"/>
  <c r="Z28" i="87"/>
  <c r="Z29" i="87"/>
  <c r="Z30" i="87"/>
  <c r="Z31" i="87"/>
  <c r="Z32" i="87"/>
  <c r="Z33" i="87"/>
  <c r="Z34" i="87"/>
  <c r="Z35" i="87"/>
  <c r="Z36" i="87"/>
  <c r="Z37" i="87"/>
  <c r="Z38" i="87"/>
  <c r="Z39" i="87"/>
  <c r="Z40" i="87"/>
  <c r="Z42" i="87"/>
  <c r="Z16" i="88"/>
  <c r="Z17" i="88"/>
  <c r="Z18" i="88"/>
  <c r="Z19" i="88"/>
  <c r="Z20" i="88"/>
  <c r="Z21" i="88"/>
  <c r="Z22" i="88"/>
  <c r="Z23" i="88"/>
  <c r="Z24" i="88"/>
  <c r="Z25" i="88"/>
  <c r="Z26" i="88"/>
  <c r="Z27" i="88"/>
  <c r="Z28" i="88"/>
  <c r="Z29" i="88"/>
  <c r="Z30" i="88"/>
  <c r="Z31" i="88"/>
  <c r="Z32" i="88"/>
  <c r="Z33" i="88"/>
  <c r="Z34" i="88"/>
  <c r="Z35" i="88"/>
  <c r="Z36" i="88"/>
  <c r="Z37" i="88"/>
  <c r="Z38" i="88"/>
  <c r="Z39" i="88"/>
  <c r="Z40" i="88"/>
  <c r="Z42" i="88"/>
  <c r="Z16" i="81"/>
  <c r="Z17" i="81"/>
  <c r="Z18" i="81"/>
  <c r="Z19" i="81"/>
  <c r="Z20" i="81"/>
  <c r="Z21" i="81"/>
  <c r="Z22" i="81"/>
  <c r="Z23" i="81"/>
  <c r="Z24" i="81"/>
  <c r="Z25" i="81"/>
  <c r="Z26" i="81"/>
  <c r="Z27" i="81"/>
  <c r="Z28" i="81"/>
  <c r="Z29" i="81"/>
  <c r="Z30" i="81"/>
  <c r="Z31" i="81"/>
  <c r="Z32" i="81"/>
  <c r="Z33" i="81"/>
  <c r="Z34" i="81"/>
  <c r="Z35" i="81"/>
  <c r="Z36" i="81"/>
  <c r="Z37" i="81"/>
  <c r="Z38" i="81"/>
  <c r="Z39" i="81"/>
  <c r="Z40" i="81"/>
  <c r="Z42" i="81"/>
  <c r="W42" i="81"/>
  <c r="Z16" i="130"/>
  <c r="Z17" i="130"/>
  <c r="Z18" i="130"/>
  <c r="Z19" i="130"/>
  <c r="Z20" i="130"/>
  <c r="Z21" i="130"/>
  <c r="Z22" i="130"/>
  <c r="Z23" i="130"/>
  <c r="Z24" i="130"/>
  <c r="Z25" i="130"/>
  <c r="Z26" i="130"/>
  <c r="Z27" i="130"/>
  <c r="Z28" i="130"/>
  <c r="Z29" i="130"/>
  <c r="Z30" i="130"/>
  <c r="Z31" i="130"/>
  <c r="Z32" i="130"/>
  <c r="Z33" i="130"/>
  <c r="Z34" i="130"/>
  <c r="Z35" i="130"/>
  <c r="Z36" i="130"/>
  <c r="Z37" i="130"/>
  <c r="Z38" i="130"/>
  <c r="Z39" i="130"/>
  <c r="Z40" i="130"/>
  <c r="Z42" i="130"/>
  <c r="Z16" i="124"/>
  <c r="Z17" i="124"/>
  <c r="Z18" i="124"/>
  <c r="Z19" i="124"/>
  <c r="Z20" i="124"/>
  <c r="Z21" i="124"/>
  <c r="Z22" i="124"/>
  <c r="Z23" i="124"/>
  <c r="Z24" i="124"/>
  <c r="Z25" i="124"/>
  <c r="Z26" i="124"/>
  <c r="Z27" i="124"/>
  <c r="Z28" i="124"/>
  <c r="Z29" i="124"/>
  <c r="Z30" i="124"/>
  <c r="Z31" i="124"/>
  <c r="Z32" i="124"/>
  <c r="Z33" i="124"/>
  <c r="Z34" i="124"/>
  <c r="Z35" i="124"/>
  <c r="Z36" i="124"/>
  <c r="Z37" i="124"/>
  <c r="Z38" i="124"/>
  <c r="Z39" i="124"/>
  <c r="Z40" i="124"/>
  <c r="Z42" i="124"/>
  <c r="Z16" i="123"/>
  <c r="Z17" i="123"/>
  <c r="Z18" i="123"/>
  <c r="Z19" i="123"/>
  <c r="Z20" i="123"/>
  <c r="Z21" i="123"/>
  <c r="Z22" i="123"/>
  <c r="Z23" i="123"/>
  <c r="Z24" i="123"/>
  <c r="Z25" i="123"/>
  <c r="Z26" i="123"/>
  <c r="Z27" i="123"/>
  <c r="Z28" i="123"/>
  <c r="Z29" i="123"/>
  <c r="Z30" i="123"/>
  <c r="Z31" i="123"/>
  <c r="Z32" i="123"/>
  <c r="Z33" i="123"/>
  <c r="Z34" i="123"/>
  <c r="Z35" i="123"/>
  <c r="Z36" i="123"/>
  <c r="Z37" i="123"/>
  <c r="Z38" i="123"/>
  <c r="Z39" i="123"/>
  <c r="Z40" i="123"/>
  <c r="Z42" i="123"/>
  <c r="Z40" i="122"/>
  <c r="Z39" i="122"/>
  <c r="Z38" i="122"/>
  <c r="Z37" i="122"/>
  <c r="Z36" i="122"/>
  <c r="Z35" i="122"/>
  <c r="Z34" i="122"/>
  <c r="Z33" i="122"/>
  <c r="Z32" i="122"/>
  <c r="Z31" i="122"/>
  <c r="Z30" i="122"/>
  <c r="Z29" i="122"/>
  <c r="Z28" i="122"/>
  <c r="Z27" i="122"/>
  <c r="Z26" i="122"/>
  <c r="Z25" i="122"/>
  <c r="Z24" i="122"/>
  <c r="Z23" i="122"/>
  <c r="Z22" i="122"/>
  <c r="Z21" i="122"/>
  <c r="Z20" i="122"/>
  <c r="Z19" i="122"/>
  <c r="Z18" i="122"/>
  <c r="Z17" i="122"/>
  <c r="Z16" i="122"/>
  <c r="Z40" i="121"/>
  <c r="Z39" i="121"/>
  <c r="Z38" i="121"/>
  <c r="Z37" i="121"/>
  <c r="Z36" i="121"/>
  <c r="Z35" i="121"/>
  <c r="Z34" i="121"/>
  <c r="Z33" i="121"/>
  <c r="Z32" i="121"/>
  <c r="Z31" i="121"/>
  <c r="Z30" i="121"/>
  <c r="Z29" i="121"/>
  <c r="Z28" i="121"/>
  <c r="Z27" i="121"/>
  <c r="Z26" i="121"/>
  <c r="Z25" i="121"/>
  <c r="Z24" i="121"/>
  <c r="Z23" i="121"/>
  <c r="Z22" i="121"/>
  <c r="Z21" i="121"/>
  <c r="Z20" i="121"/>
  <c r="Z19" i="121"/>
  <c r="Z18" i="121"/>
  <c r="Z17" i="121"/>
  <c r="Z16" i="121"/>
  <c r="Z40" i="118"/>
  <c r="Z39" i="118"/>
  <c r="Z38" i="118"/>
  <c r="Z37" i="118"/>
  <c r="Z36" i="118"/>
  <c r="Z35" i="118"/>
  <c r="Z34" i="118"/>
  <c r="Z33" i="118"/>
  <c r="Z32" i="118"/>
  <c r="Z31" i="118"/>
  <c r="Z30" i="118"/>
  <c r="Z29" i="118"/>
  <c r="Z28" i="118"/>
  <c r="Z27" i="118"/>
  <c r="Z26" i="118"/>
  <c r="Z25" i="118"/>
  <c r="Z24" i="118"/>
  <c r="Z23" i="118"/>
  <c r="Z22" i="118"/>
  <c r="Z21" i="118"/>
  <c r="Z20" i="118"/>
  <c r="Z19" i="118"/>
  <c r="Z18" i="118"/>
  <c r="Z17" i="118"/>
  <c r="Z16" i="118"/>
  <c r="Z40" i="119"/>
  <c r="Z39" i="119"/>
  <c r="Z38" i="119"/>
  <c r="Z37" i="119"/>
  <c r="Z36" i="119"/>
  <c r="Z35" i="119"/>
  <c r="Z34" i="119"/>
  <c r="Z33" i="119"/>
  <c r="Z32" i="119"/>
  <c r="Z31" i="119"/>
  <c r="Z30" i="119"/>
  <c r="Z29" i="119"/>
  <c r="Z28" i="119"/>
  <c r="Z27" i="119"/>
  <c r="Z26" i="119"/>
  <c r="Z25" i="119"/>
  <c r="Z24" i="119"/>
  <c r="Z23" i="119"/>
  <c r="Z22" i="119"/>
  <c r="Z21" i="119"/>
  <c r="Z20" i="119"/>
  <c r="Z19" i="119"/>
  <c r="Z18" i="119"/>
  <c r="Z17" i="119"/>
  <c r="Z16" i="119"/>
  <c r="Z40" i="92"/>
  <c r="Z39" i="92"/>
  <c r="Z38" i="92"/>
  <c r="Z37" i="92"/>
  <c r="Z36" i="92"/>
  <c r="Z35" i="92"/>
  <c r="Z34" i="92"/>
  <c r="Z33" i="92"/>
  <c r="Z32" i="92"/>
  <c r="Z31" i="92"/>
  <c r="Z30" i="92"/>
  <c r="Z29" i="92"/>
  <c r="Z28" i="92"/>
  <c r="Z27" i="92"/>
  <c r="Z26" i="92"/>
  <c r="Z25" i="92"/>
  <c r="Z24" i="92"/>
  <c r="Z23" i="92"/>
  <c r="Z22" i="92"/>
  <c r="Z21" i="92"/>
  <c r="Z20" i="92"/>
  <c r="Z19" i="92"/>
  <c r="Z18" i="92"/>
  <c r="Z17" i="92"/>
  <c r="Z16" i="92"/>
  <c r="Z40" i="94"/>
  <c r="Z39" i="94"/>
  <c r="Z38" i="94"/>
  <c r="Z37" i="94"/>
  <c r="Z36" i="94"/>
  <c r="Z35" i="94"/>
  <c r="Z34" i="94"/>
  <c r="Z33" i="94"/>
  <c r="Z32" i="94"/>
  <c r="Z31" i="94"/>
  <c r="Z30" i="94"/>
  <c r="Z29" i="94"/>
  <c r="Z28" i="94"/>
  <c r="Z27" i="94"/>
  <c r="Z26" i="94"/>
  <c r="Z25" i="94"/>
  <c r="Z24" i="94"/>
  <c r="Z23" i="94"/>
  <c r="Z22" i="94"/>
  <c r="Z21" i="94"/>
  <c r="Z20" i="94"/>
  <c r="Z19" i="94"/>
  <c r="Z18" i="94"/>
  <c r="Z17" i="94"/>
  <c r="Z16" i="94"/>
  <c r="Z39" i="95"/>
  <c r="Z38" i="95"/>
  <c r="Z37" i="95"/>
  <c r="Z36" i="95"/>
  <c r="Z35" i="95"/>
  <c r="Z34" i="95"/>
  <c r="Z33" i="95"/>
  <c r="Z32" i="95"/>
  <c r="Z31" i="95"/>
  <c r="Z30" i="95"/>
  <c r="Z29" i="95"/>
  <c r="Z28" i="95"/>
  <c r="Z27" i="95"/>
  <c r="Z26" i="95"/>
  <c r="Z25" i="95"/>
  <c r="Z24" i="95"/>
  <c r="Z23" i="95"/>
  <c r="Z22" i="95"/>
  <c r="Z21" i="95"/>
  <c r="Z20" i="95"/>
  <c r="Z19" i="95"/>
  <c r="Z18" i="95"/>
  <c r="Z17" i="95"/>
  <c r="Z16" i="95"/>
  <c r="Z40" i="93"/>
  <c r="Z38" i="93"/>
  <c r="Z36" i="93"/>
  <c r="Z20" i="93"/>
  <c r="Z19" i="93"/>
  <c r="Z18" i="93"/>
  <c r="Z17" i="93"/>
  <c r="Z16" i="93"/>
  <c r="Z40" i="96"/>
  <c r="Z39" i="96"/>
  <c r="Z38" i="96"/>
  <c r="Z37" i="96"/>
  <c r="Z36" i="96"/>
  <c r="Z35" i="96"/>
  <c r="Z34" i="96"/>
  <c r="Z33" i="96"/>
  <c r="Z32" i="96"/>
  <c r="Z31" i="96"/>
  <c r="Z30" i="96"/>
  <c r="Z29" i="96"/>
  <c r="Z28" i="96"/>
  <c r="Z27" i="96"/>
  <c r="Z26" i="96"/>
  <c r="Z25" i="96"/>
  <c r="Z24" i="96"/>
  <c r="Z23" i="96"/>
  <c r="Z22" i="96"/>
  <c r="Z21" i="96"/>
  <c r="Z20" i="96"/>
  <c r="Z19" i="96"/>
  <c r="Z18" i="96"/>
  <c r="Z17" i="96"/>
  <c r="Z16" i="96"/>
  <c r="Z40" i="97"/>
  <c r="Z40" i="98"/>
  <c r="Z39" i="98"/>
  <c r="Z38" i="98"/>
  <c r="Z37" i="98"/>
  <c r="Z36" i="98"/>
  <c r="Z35" i="98"/>
  <c r="Z34" i="98"/>
  <c r="Z33" i="98"/>
  <c r="Z32" i="98"/>
  <c r="Z31" i="98"/>
  <c r="Z30" i="98"/>
  <c r="Z29" i="98"/>
  <c r="Z28" i="98"/>
  <c r="Z27" i="98"/>
  <c r="Z26" i="98"/>
  <c r="Z25" i="98"/>
  <c r="Z24" i="98"/>
  <c r="Z23" i="98"/>
  <c r="Z22" i="98"/>
  <c r="Z21" i="98"/>
  <c r="Z20" i="98"/>
  <c r="Z19" i="98"/>
  <c r="Z18" i="98"/>
  <c r="Z17" i="98"/>
  <c r="Z16" i="98"/>
  <c r="Z40" i="99"/>
  <c r="Z40" i="101"/>
  <c r="Z39" i="101"/>
  <c r="Z38" i="101"/>
  <c r="Z37" i="101"/>
  <c r="Z36" i="101"/>
  <c r="Z35" i="101"/>
  <c r="Z34" i="101"/>
  <c r="Z33" i="101"/>
  <c r="Z32" i="101"/>
  <c r="Z31" i="101"/>
  <c r="Z30" i="101"/>
  <c r="Z29" i="101"/>
  <c r="Z28" i="101"/>
  <c r="Z27" i="101"/>
  <c r="Z26" i="101"/>
  <c r="Z25" i="101"/>
  <c r="Z24" i="101"/>
  <c r="Z23" i="101"/>
  <c r="Z22" i="101"/>
  <c r="Z21" i="101"/>
  <c r="Z20" i="101"/>
  <c r="Z19" i="101"/>
  <c r="Z18" i="101"/>
  <c r="Z17" i="101"/>
  <c r="Z16" i="101"/>
  <c r="Z40" i="67"/>
  <c r="Z39" i="67"/>
  <c r="Z38" i="67"/>
  <c r="Z37" i="67"/>
  <c r="Z36" i="67"/>
  <c r="Z35" i="67"/>
  <c r="Z34" i="67"/>
  <c r="Z33" i="67"/>
  <c r="Z32" i="67"/>
  <c r="Z31" i="67"/>
  <c r="Z30" i="67"/>
  <c r="Z29" i="67"/>
  <c r="Z28" i="67"/>
  <c r="Z27" i="67"/>
  <c r="Z26" i="67"/>
  <c r="Z25" i="67"/>
  <c r="Z24" i="67"/>
  <c r="Z23" i="67"/>
  <c r="Z22" i="67"/>
  <c r="Z21" i="67"/>
  <c r="Z20" i="67"/>
  <c r="Z19" i="67"/>
  <c r="Z18" i="67"/>
  <c r="Z17" i="67"/>
  <c r="Z16" i="67"/>
  <c r="Z40" i="84"/>
  <c r="Z39" i="84"/>
  <c r="Z38" i="84"/>
  <c r="Z37" i="84"/>
  <c r="Z36" i="84"/>
  <c r="Z35" i="84"/>
  <c r="Z34" i="84"/>
  <c r="Z33" i="84"/>
  <c r="Z32" i="84"/>
  <c r="Z31" i="84"/>
  <c r="Z30" i="84"/>
  <c r="Z29" i="84"/>
  <c r="Z28" i="84"/>
  <c r="Z27" i="84"/>
  <c r="Z26" i="84"/>
  <c r="Z25" i="84"/>
  <c r="Z24" i="84"/>
  <c r="Z23" i="84"/>
  <c r="Z22" i="84"/>
  <c r="Z21" i="84"/>
  <c r="Z20" i="84"/>
  <c r="Z19" i="84"/>
  <c r="Z18" i="84"/>
  <c r="Z17" i="84"/>
  <c r="Z16" i="84"/>
  <c r="Z40" i="85"/>
  <c r="Z16" i="100"/>
  <c r="Z17" i="100"/>
  <c r="Z18" i="100"/>
  <c r="Z19" i="100"/>
  <c r="Z20" i="100"/>
  <c r="Z21" i="100"/>
  <c r="Z22" i="100"/>
  <c r="Z23" i="100"/>
  <c r="Z24" i="100"/>
  <c r="Z25" i="100"/>
  <c r="Z26" i="100"/>
  <c r="Z27" i="100"/>
  <c r="Z28" i="100"/>
  <c r="Z29" i="100"/>
  <c r="Z30" i="100"/>
  <c r="Z31" i="100"/>
  <c r="Z32" i="100"/>
  <c r="Z33" i="100"/>
  <c r="Z34" i="100"/>
  <c r="Z35" i="100"/>
  <c r="Z36" i="100"/>
  <c r="Z37" i="100"/>
  <c r="Z38" i="100"/>
  <c r="Z39" i="100"/>
  <c r="Z40" i="100"/>
  <c r="Z42" i="100"/>
  <c r="Z16" i="82"/>
  <c r="Z17" i="82"/>
  <c r="Z18" i="82"/>
  <c r="Z19" i="82"/>
  <c r="Z20" i="82"/>
  <c r="Z21" i="82"/>
  <c r="Z22" i="82"/>
  <c r="Z23" i="82"/>
  <c r="Z24" i="82"/>
  <c r="Z25" i="82"/>
  <c r="Z26" i="82"/>
  <c r="Z27" i="82"/>
  <c r="Z28" i="82"/>
  <c r="Z29" i="82"/>
  <c r="Z30" i="82"/>
  <c r="Z31" i="82"/>
  <c r="Z32" i="82"/>
  <c r="Z33" i="82"/>
  <c r="Z34" i="82"/>
  <c r="Z35" i="82"/>
  <c r="Z36" i="82"/>
  <c r="Z37" i="82"/>
  <c r="Z38" i="82"/>
  <c r="Z39" i="82"/>
  <c r="Z40" i="82"/>
  <c r="Z42" i="82"/>
  <c r="Z16" i="78"/>
  <c r="Z17" i="78"/>
  <c r="Z18" i="78"/>
  <c r="Z19" i="78"/>
  <c r="Z20" i="78"/>
  <c r="Z22" i="78"/>
  <c r="Z23" i="78"/>
  <c r="Z24" i="78"/>
  <c r="Z25" i="78"/>
  <c r="Z26" i="78"/>
  <c r="Z27" i="78"/>
  <c r="Z28" i="78"/>
  <c r="Z29" i="78"/>
  <c r="Z30" i="78"/>
  <c r="Z31" i="78"/>
  <c r="Z32" i="78"/>
  <c r="Z33" i="78"/>
  <c r="Z34" i="78"/>
  <c r="Z35" i="78"/>
  <c r="Z36" i="78"/>
  <c r="Z37" i="78"/>
  <c r="Z38" i="78"/>
  <c r="Z39" i="78"/>
  <c r="Z40" i="78"/>
  <c r="Z42" i="78"/>
  <c r="Z40" i="66"/>
  <c r="Z39" i="66"/>
  <c r="Z38" i="66"/>
  <c r="Z37" i="66"/>
  <c r="Z36" i="66"/>
  <c r="Z35" i="66"/>
  <c r="Z34" i="66"/>
  <c r="Z32" i="66"/>
  <c r="Z31" i="66"/>
  <c r="Z30" i="66"/>
  <c r="Z29" i="66"/>
  <c r="Z28" i="66"/>
  <c r="Z27" i="66"/>
  <c r="Z26" i="66"/>
  <c r="Z25" i="66"/>
  <c r="Z24" i="66"/>
  <c r="Z23" i="66"/>
  <c r="Z22" i="66"/>
  <c r="Z16" i="66"/>
  <c r="Z20" i="66"/>
  <c r="Z33" i="66"/>
  <c r="Z17" i="66"/>
  <c r="Z18" i="66"/>
  <c r="Z19" i="66"/>
  <c r="Y42" i="78"/>
  <c r="X42" i="78"/>
  <c r="W42" i="78"/>
  <c r="Z42" i="66"/>
  <c r="Y42" i="66"/>
  <c r="X42" i="66"/>
  <c r="W42" i="66"/>
  <c r="G42" i="97"/>
  <c r="O12" i="97"/>
  <c r="M12" i="127"/>
  <c r="L12" i="127"/>
  <c r="K12" i="127"/>
  <c r="I12" i="127"/>
  <c r="F12" i="127"/>
  <c r="H12" i="127"/>
  <c r="L2" i="127"/>
  <c r="O12" i="127"/>
  <c r="C8" i="127"/>
  <c r="J8" i="127"/>
  <c r="G8" i="127"/>
  <c r="G9" i="127"/>
  <c r="C9" i="127"/>
  <c r="J9" i="127"/>
  <c r="N12" i="127"/>
  <c r="E12" i="127"/>
  <c r="D12" i="127"/>
  <c r="C12" i="127"/>
  <c r="T6" i="58"/>
  <c r="M12" i="4"/>
  <c r="M12" i="129"/>
  <c r="T4" i="108"/>
  <c r="T4" i="58"/>
  <c r="T8" i="58"/>
  <c r="L6" i="108"/>
  <c r="L6" i="57"/>
  <c r="L6" i="58"/>
  <c r="L5" i="108"/>
  <c r="L5" i="57"/>
  <c r="L5" i="58"/>
  <c r="L7" i="108"/>
  <c r="L7" i="57"/>
  <c r="L7" i="58"/>
  <c r="L11" i="58"/>
  <c r="M7" i="108"/>
  <c r="M7" i="57"/>
  <c r="M7" i="58"/>
  <c r="I7" i="108"/>
  <c r="I7" i="57"/>
  <c r="I7" i="58"/>
  <c r="F46" i="38"/>
  <c r="I9" i="108"/>
  <c r="I9" i="58"/>
  <c r="D6" i="108"/>
  <c r="D6" i="57"/>
  <c r="D6" i="58"/>
  <c r="C6" i="58"/>
  <c r="C7" i="38"/>
  <c r="J7" i="38"/>
  <c r="E5" i="108"/>
  <c r="E5" i="57"/>
  <c r="E5" i="58"/>
  <c r="G7" i="38"/>
  <c r="R46" i="38"/>
  <c r="J49" i="38"/>
  <c r="J49" i="108"/>
  <c r="J53" i="57"/>
  <c r="J58" i="58"/>
  <c r="J50" i="38"/>
  <c r="J50" i="108"/>
  <c r="J54" i="113"/>
  <c r="J54" i="117"/>
  <c r="J54" i="110"/>
  <c r="J54" i="57"/>
  <c r="J59" i="58"/>
  <c r="D50" i="38"/>
  <c r="I17" i="108"/>
  <c r="I16" i="57"/>
  <c r="I16" i="58"/>
  <c r="J17" i="108"/>
  <c r="J16" i="57"/>
  <c r="J16" i="58"/>
  <c r="K16" i="58"/>
  <c r="H22" i="108"/>
  <c r="H18" i="57"/>
  <c r="H21" i="58"/>
  <c r="I22" i="108"/>
  <c r="I18" i="57"/>
  <c r="I21" i="58"/>
  <c r="J22" i="108"/>
  <c r="J18" i="57"/>
  <c r="J21" i="58"/>
  <c r="D22" i="108"/>
  <c r="D18" i="57"/>
  <c r="D21" i="58"/>
  <c r="L21" i="58"/>
  <c r="G25" i="108"/>
  <c r="G20" i="57"/>
  <c r="G24" i="58"/>
  <c r="H25" i="108"/>
  <c r="H20" i="57"/>
  <c r="H24" i="58"/>
  <c r="I25" i="108"/>
  <c r="I20" i="57"/>
  <c r="I24" i="58"/>
  <c r="H27" i="108"/>
  <c r="H22" i="57"/>
  <c r="H26" i="58"/>
  <c r="I27" i="108"/>
  <c r="I22" i="57"/>
  <c r="I26" i="58"/>
  <c r="I28" i="108"/>
  <c r="I23" i="57"/>
  <c r="I27" i="58"/>
  <c r="J28" i="108"/>
  <c r="J23" i="57"/>
  <c r="J27" i="58"/>
  <c r="K27" i="58"/>
  <c r="H30" i="108"/>
  <c r="H25" i="57"/>
  <c r="H29" i="58"/>
  <c r="H31" i="108"/>
  <c r="H26" i="57"/>
  <c r="H30" i="58"/>
  <c r="J31" i="108"/>
  <c r="J26" i="57"/>
  <c r="J30" i="58"/>
  <c r="D31" i="108"/>
  <c r="D26" i="57"/>
  <c r="D30" i="58"/>
  <c r="L30" i="58"/>
  <c r="G28" i="57"/>
  <c r="G33" i="58"/>
  <c r="H28" i="57"/>
  <c r="H33" i="58"/>
  <c r="I28" i="57"/>
  <c r="I33" i="58"/>
  <c r="G34" i="108"/>
  <c r="G29" i="57"/>
  <c r="G34" i="58"/>
  <c r="H34" i="108"/>
  <c r="H29" i="57"/>
  <c r="H34" i="58"/>
  <c r="G35" i="108"/>
  <c r="G30" i="57"/>
  <c r="G35" i="58"/>
  <c r="H35" i="108"/>
  <c r="H30" i="57"/>
  <c r="H35" i="58"/>
  <c r="I35" i="108"/>
  <c r="I30" i="57"/>
  <c r="I35" i="58"/>
  <c r="G36" i="108"/>
  <c r="G31" i="57"/>
  <c r="G36" i="58"/>
  <c r="H36" i="108"/>
  <c r="H31" i="57"/>
  <c r="H36" i="58"/>
  <c r="H37" i="108"/>
  <c r="H32" i="57"/>
  <c r="H37" i="58"/>
  <c r="I37" i="108"/>
  <c r="I32" i="57"/>
  <c r="I37" i="58"/>
  <c r="J37" i="108"/>
  <c r="J32" i="57"/>
  <c r="J37" i="58"/>
  <c r="D37" i="108"/>
  <c r="D32" i="57"/>
  <c r="D37" i="58"/>
  <c r="L37" i="58"/>
  <c r="G38" i="108"/>
  <c r="G33" i="57"/>
  <c r="G38" i="58"/>
  <c r="I38" i="108"/>
  <c r="I33" i="57"/>
  <c r="I38" i="58"/>
  <c r="G39" i="108"/>
  <c r="G34" i="57"/>
  <c r="G39" i="58"/>
  <c r="H39" i="108"/>
  <c r="H34" i="57"/>
  <c r="H39" i="58"/>
  <c r="J39" i="108"/>
  <c r="J34" i="57"/>
  <c r="J39" i="58"/>
  <c r="G35" i="57"/>
  <c r="G40" i="58"/>
  <c r="H35" i="57"/>
  <c r="H40" i="58"/>
  <c r="I35" i="57"/>
  <c r="I40" i="58"/>
  <c r="G36" i="57"/>
  <c r="G41" i="58"/>
  <c r="H36" i="57"/>
  <c r="H41" i="58"/>
  <c r="I36" i="57"/>
  <c r="I41" i="58"/>
  <c r="J36" i="57"/>
  <c r="J41" i="58"/>
  <c r="D36" i="57"/>
  <c r="D41" i="58"/>
  <c r="L41" i="58"/>
  <c r="G37" i="57"/>
  <c r="G42" i="58"/>
  <c r="H37" i="57"/>
  <c r="H42" i="58"/>
  <c r="I37" i="57"/>
  <c r="I42" i="58"/>
  <c r="J37" i="57"/>
  <c r="J42" i="58"/>
  <c r="G38" i="57"/>
  <c r="G43" i="58"/>
  <c r="H38" i="57"/>
  <c r="H43" i="58"/>
  <c r="H39" i="57"/>
  <c r="H44" i="58"/>
  <c r="J39" i="57"/>
  <c r="J44" i="58"/>
  <c r="I39" i="57"/>
  <c r="I44" i="58"/>
  <c r="K44" i="58"/>
  <c r="M17" i="108"/>
  <c r="M16" i="57"/>
  <c r="M16" i="58"/>
  <c r="R17" i="108"/>
  <c r="R16" i="57"/>
  <c r="R16" i="58"/>
  <c r="Q21" i="108"/>
  <c r="Q17" i="57"/>
  <c r="Q20" i="58"/>
  <c r="R21" i="108"/>
  <c r="R17" i="57"/>
  <c r="R20" i="58"/>
  <c r="M22" i="108"/>
  <c r="M18" i="57"/>
  <c r="M21" i="58"/>
  <c r="Q22" i="108"/>
  <c r="Q18" i="57"/>
  <c r="Q21" i="58"/>
  <c r="R22" i="108"/>
  <c r="R18" i="57"/>
  <c r="R21" i="58"/>
  <c r="T22" i="108"/>
  <c r="T18" i="57"/>
  <c r="T21" i="58"/>
  <c r="O24" i="108"/>
  <c r="O19" i="57"/>
  <c r="O23" i="58"/>
  <c r="T24" i="108"/>
  <c r="T19" i="57"/>
  <c r="T23" i="58"/>
  <c r="O25" i="108"/>
  <c r="O20" i="57"/>
  <c r="O24" i="58"/>
  <c r="P25" i="108"/>
  <c r="P20" i="57"/>
  <c r="P24" i="58"/>
  <c r="S25" i="108"/>
  <c r="S20" i="57"/>
  <c r="S24" i="58"/>
  <c r="O26" i="108"/>
  <c r="O21" i="57"/>
  <c r="O25" i="58"/>
  <c r="R26" i="108"/>
  <c r="R21" i="57"/>
  <c r="R25" i="58"/>
  <c r="T26" i="108"/>
  <c r="T21" i="57"/>
  <c r="T25" i="58"/>
  <c r="D49" i="38"/>
  <c r="O27" i="108"/>
  <c r="O22" i="57"/>
  <c r="O26" i="58"/>
  <c r="P27" i="108"/>
  <c r="P22" i="57"/>
  <c r="P26" i="58"/>
  <c r="R27" i="108"/>
  <c r="R22" i="57"/>
  <c r="R26" i="58"/>
  <c r="S27" i="108"/>
  <c r="T27" i="108"/>
  <c r="U27" i="108"/>
  <c r="S22" i="57"/>
  <c r="T22" i="57"/>
  <c r="U22" i="57"/>
  <c r="U26" i="58"/>
  <c r="T26" i="58"/>
  <c r="O28" i="108"/>
  <c r="O23" i="57"/>
  <c r="O27" i="58"/>
  <c r="S28" i="108"/>
  <c r="T28" i="108"/>
  <c r="U28" i="108"/>
  <c r="S23" i="57"/>
  <c r="T23" i="57"/>
  <c r="U23" i="57"/>
  <c r="U27" i="58"/>
  <c r="Q46" i="38"/>
  <c r="O29" i="108"/>
  <c r="O24" i="57"/>
  <c r="O28" i="58"/>
  <c r="R29" i="108"/>
  <c r="R24" i="57"/>
  <c r="R28" i="58"/>
  <c r="N30" i="108"/>
  <c r="N25" i="57"/>
  <c r="N29" i="58"/>
  <c r="R30" i="108"/>
  <c r="R25" i="57"/>
  <c r="R29" i="58"/>
  <c r="R31" i="108"/>
  <c r="R26" i="57"/>
  <c r="R30" i="58"/>
  <c r="N32" i="108"/>
  <c r="N27" i="57"/>
  <c r="N31" i="58"/>
  <c r="R32" i="108"/>
  <c r="R27" i="57"/>
  <c r="R31" i="58"/>
  <c r="N28" i="57"/>
  <c r="N33" i="58"/>
  <c r="R28" i="57"/>
  <c r="R33" i="58"/>
  <c r="M34" i="108"/>
  <c r="M29" i="57"/>
  <c r="M34" i="58"/>
  <c r="N34" i="108"/>
  <c r="N29" i="57"/>
  <c r="N34" i="58"/>
  <c r="R34" i="108"/>
  <c r="R29" i="57"/>
  <c r="R34" i="58"/>
  <c r="M35" i="108"/>
  <c r="M30" i="57"/>
  <c r="M35" i="58"/>
  <c r="N35" i="108"/>
  <c r="N30" i="57"/>
  <c r="N35" i="58"/>
  <c r="Q35" i="108"/>
  <c r="Q30" i="57"/>
  <c r="Q35" i="58"/>
  <c r="R35" i="108"/>
  <c r="R30" i="57"/>
  <c r="R35" i="58"/>
  <c r="M36" i="108"/>
  <c r="M31" i="57"/>
  <c r="M36" i="58"/>
  <c r="Q36" i="108"/>
  <c r="Q31" i="57"/>
  <c r="Q36" i="58"/>
  <c r="R36" i="108"/>
  <c r="R31" i="57"/>
  <c r="R36" i="58"/>
  <c r="T36" i="108"/>
  <c r="T31" i="57"/>
  <c r="T36" i="58"/>
  <c r="M37" i="108"/>
  <c r="M32" i="57"/>
  <c r="M37" i="58"/>
  <c r="N37" i="108"/>
  <c r="N32" i="57"/>
  <c r="N37" i="58"/>
  <c r="Q37" i="108"/>
  <c r="Q32" i="57"/>
  <c r="Q37" i="58"/>
  <c r="M38" i="108"/>
  <c r="M33" i="57"/>
  <c r="M38" i="58"/>
  <c r="Q38" i="108"/>
  <c r="Q33" i="57"/>
  <c r="Q38" i="58"/>
  <c r="R38" i="108"/>
  <c r="R33" i="57"/>
  <c r="R38" i="58"/>
  <c r="N39" i="108"/>
  <c r="N34" i="57"/>
  <c r="N39" i="58"/>
  <c r="Q39" i="108"/>
  <c r="Q34" i="57"/>
  <c r="Q39" i="58"/>
  <c r="R39" i="108"/>
  <c r="R34" i="57"/>
  <c r="R39" i="58"/>
  <c r="S39" i="108"/>
  <c r="T39" i="108"/>
  <c r="U39" i="108"/>
  <c r="S34" i="57"/>
  <c r="T34" i="57"/>
  <c r="U34" i="57"/>
  <c r="U39" i="58"/>
  <c r="S39" i="58"/>
  <c r="V39" i="58"/>
  <c r="P35" i="57"/>
  <c r="P40" i="58"/>
  <c r="R35" i="57"/>
  <c r="R40" i="58"/>
  <c r="T35" i="57"/>
  <c r="T40" i="58"/>
  <c r="R36" i="57"/>
  <c r="R41" i="58"/>
  <c r="Q37" i="57"/>
  <c r="Q42" i="58"/>
  <c r="R37" i="57"/>
  <c r="R42" i="58"/>
  <c r="O38" i="57"/>
  <c r="O43" i="58"/>
  <c r="R38" i="57"/>
  <c r="R43" i="58"/>
  <c r="T38" i="57"/>
  <c r="T43" i="58"/>
  <c r="N39" i="57"/>
  <c r="N44" i="58"/>
  <c r="R39" i="57"/>
  <c r="R44" i="58"/>
  <c r="U40" i="38"/>
  <c r="S39" i="57"/>
  <c r="T39" i="57"/>
  <c r="U39" i="57"/>
  <c r="U44" i="58"/>
  <c r="T44" i="58"/>
  <c r="P16" i="108"/>
  <c r="P15" i="57"/>
  <c r="P15" i="58"/>
  <c r="P52" i="58"/>
  <c r="I16" i="108"/>
  <c r="I15" i="57"/>
  <c r="I15" i="58"/>
  <c r="E17" i="108"/>
  <c r="E16" i="57"/>
  <c r="E16" i="58"/>
  <c r="C21" i="108"/>
  <c r="C17" i="57"/>
  <c r="C20" i="58"/>
  <c r="D21" i="108"/>
  <c r="E21" i="108"/>
  <c r="F21" i="108"/>
  <c r="F17" i="113"/>
  <c r="F17" i="117"/>
  <c r="F17" i="110"/>
  <c r="F17" i="57"/>
  <c r="F20" i="58"/>
  <c r="E22" i="108"/>
  <c r="E18" i="57"/>
  <c r="E21" i="58"/>
  <c r="C24" i="108"/>
  <c r="C19" i="57"/>
  <c r="C23" i="58"/>
  <c r="D24" i="108"/>
  <c r="E24" i="108"/>
  <c r="F24" i="108"/>
  <c r="F19" i="113"/>
  <c r="F19" i="117"/>
  <c r="F19" i="110"/>
  <c r="F19" i="57"/>
  <c r="F23" i="58"/>
  <c r="E25" i="108"/>
  <c r="E20" i="57"/>
  <c r="E24" i="58"/>
  <c r="C26" i="108"/>
  <c r="C21" i="57"/>
  <c r="C25" i="58"/>
  <c r="E26" i="108"/>
  <c r="E21" i="57"/>
  <c r="E25" i="58"/>
  <c r="C27" i="108"/>
  <c r="C22" i="57"/>
  <c r="C26" i="58"/>
  <c r="C28" i="108"/>
  <c r="C23" i="57"/>
  <c r="C27" i="58"/>
  <c r="D28" i="108"/>
  <c r="E28" i="108"/>
  <c r="F28" i="108"/>
  <c r="F23" i="113"/>
  <c r="F23" i="117"/>
  <c r="F23" i="110"/>
  <c r="F23" i="57"/>
  <c r="F27" i="58"/>
  <c r="C29" i="108"/>
  <c r="C24" i="57"/>
  <c r="C28" i="58"/>
  <c r="C30" i="108"/>
  <c r="C25" i="57"/>
  <c r="C29" i="58"/>
  <c r="D30" i="108"/>
  <c r="E30" i="108"/>
  <c r="F30" i="108"/>
  <c r="F25" i="113"/>
  <c r="F25" i="117"/>
  <c r="F25" i="110"/>
  <c r="F25" i="57"/>
  <c r="F29" i="58"/>
  <c r="C31" i="108"/>
  <c r="C26" i="57"/>
  <c r="C30" i="58"/>
  <c r="E31" i="108"/>
  <c r="F31" i="108"/>
  <c r="F26" i="113"/>
  <c r="F26" i="117"/>
  <c r="F26" i="110"/>
  <c r="F26" i="57"/>
  <c r="F30" i="58"/>
  <c r="C32" i="108"/>
  <c r="C27" i="57"/>
  <c r="C31" i="58"/>
  <c r="E32" i="108"/>
  <c r="E27" i="57"/>
  <c r="E31" i="58"/>
  <c r="C28" i="57"/>
  <c r="C33" i="58"/>
  <c r="E28" i="57"/>
  <c r="E33" i="58"/>
  <c r="C34" i="108"/>
  <c r="C29" i="57"/>
  <c r="C34" i="58"/>
  <c r="C35" i="108"/>
  <c r="C30" i="57"/>
  <c r="C35" i="58"/>
  <c r="D35" i="108"/>
  <c r="E35" i="108"/>
  <c r="F35" i="108"/>
  <c r="F30" i="113"/>
  <c r="F30" i="117"/>
  <c r="F30" i="110"/>
  <c r="F30" i="57"/>
  <c r="F35" i="58"/>
  <c r="E36" i="108"/>
  <c r="E31" i="57"/>
  <c r="E36" i="58"/>
  <c r="C37" i="108"/>
  <c r="C32" i="57"/>
  <c r="C37" i="58"/>
  <c r="E37" i="108"/>
  <c r="E32" i="57"/>
  <c r="E37" i="58"/>
  <c r="C38" i="108"/>
  <c r="C33" i="57"/>
  <c r="C38" i="58"/>
  <c r="D38" i="108"/>
  <c r="E38" i="108"/>
  <c r="F38" i="108"/>
  <c r="F33" i="113"/>
  <c r="F33" i="117"/>
  <c r="F33" i="110"/>
  <c r="F33" i="57"/>
  <c r="F38" i="58"/>
  <c r="C39" i="108"/>
  <c r="C34" i="57"/>
  <c r="C39" i="58"/>
  <c r="D39" i="108"/>
  <c r="D34" i="57"/>
  <c r="D39" i="58"/>
  <c r="C35" i="57"/>
  <c r="C40" i="58"/>
  <c r="D35" i="57"/>
  <c r="D40" i="58"/>
  <c r="C36" i="57"/>
  <c r="C41" i="58"/>
  <c r="F36" i="113"/>
  <c r="F36" i="117"/>
  <c r="F36" i="110"/>
  <c r="F36" i="57"/>
  <c r="F41" i="58"/>
  <c r="E36" i="57"/>
  <c r="E41" i="58"/>
  <c r="C37" i="57"/>
  <c r="C42" i="58"/>
  <c r="F37" i="113"/>
  <c r="F37" i="117"/>
  <c r="F37" i="110"/>
  <c r="F37" i="57"/>
  <c r="F42" i="58"/>
  <c r="E37" i="57"/>
  <c r="E42" i="58"/>
  <c r="C38" i="57"/>
  <c r="C43" i="58"/>
  <c r="D38" i="57"/>
  <c r="D43" i="58"/>
  <c r="E38" i="57"/>
  <c r="E43" i="58"/>
  <c r="C39" i="57"/>
  <c r="C44" i="58"/>
  <c r="E16" i="108"/>
  <c r="E15" i="57"/>
  <c r="E15" i="58"/>
  <c r="E52" i="58"/>
  <c r="C16" i="108"/>
  <c r="C15" i="57"/>
  <c r="C15" i="58"/>
  <c r="C52" i="58"/>
  <c r="J51" i="130"/>
  <c r="M42" i="130"/>
  <c r="D49" i="130"/>
  <c r="D51" i="130"/>
  <c r="Q42" i="130"/>
  <c r="S46" i="130"/>
  <c r="E12" i="130"/>
  <c r="N46" i="130"/>
  <c r="D42" i="130"/>
  <c r="C46" i="130"/>
  <c r="D12" i="130"/>
  <c r="C12" i="130"/>
  <c r="D46" i="130"/>
  <c r="S42" i="130"/>
  <c r="T42" i="130"/>
  <c r="V42" i="130"/>
  <c r="U42" i="130"/>
  <c r="R42" i="130"/>
  <c r="P42" i="130"/>
  <c r="O42" i="130"/>
  <c r="N42" i="130"/>
  <c r="Q46" i="130"/>
  <c r="J42" i="130"/>
  <c r="I46" i="130"/>
  <c r="I42" i="130"/>
  <c r="H42" i="130"/>
  <c r="G42" i="130"/>
  <c r="E42" i="130"/>
  <c r="L1" i="130"/>
  <c r="C42" i="130"/>
  <c r="V39" i="130"/>
  <c r="U39" i="130"/>
  <c r="L39" i="130"/>
  <c r="K39" i="130"/>
  <c r="F39" i="130"/>
  <c r="V38" i="130"/>
  <c r="U38" i="130"/>
  <c r="L38" i="130"/>
  <c r="K38" i="130"/>
  <c r="F38" i="130"/>
  <c r="V37" i="130"/>
  <c r="U37" i="130"/>
  <c r="L37" i="130"/>
  <c r="K37" i="130"/>
  <c r="F37" i="130"/>
  <c r="V36" i="130"/>
  <c r="U36" i="130"/>
  <c r="L36" i="130"/>
  <c r="K36" i="130"/>
  <c r="F36" i="130"/>
  <c r="V35" i="130"/>
  <c r="U35" i="130"/>
  <c r="L35" i="130"/>
  <c r="K35" i="130"/>
  <c r="F35" i="130"/>
  <c r="V34" i="130"/>
  <c r="U34" i="130"/>
  <c r="L34" i="130"/>
  <c r="K34" i="130"/>
  <c r="F34" i="130"/>
  <c r="V33" i="130"/>
  <c r="U33" i="130"/>
  <c r="L33" i="130"/>
  <c r="K33" i="130"/>
  <c r="F33" i="130"/>
  <c r="V32" i="130"/>
  <c r="U32" i="130"/>
  <c r="L32" i="130"/>
  <c r="K32" i="130"/>
  <c r="F32" i="130"/>
  <c r="V31" i="130"/>
  <c r="U31" i="130"/>
  <c r="L31" i="130"/>
  <c r="K31" i="130"/>
  <c r="F31" i="130"/>
  <c r="V30" i="130"/>
  <c r="U30" i="130"/>
  <c r="L30" i="130"/>
  <c r="K30" i="130"/>
  <c r="F30" i="130"/>
  <c r="V29" i="130"/>
  <c r="U29" i="130"/>
  <c r="L29" i="130"/>
  <c r="K29" i="130"/>
  <c r="F29" i="130"/>
  <c r="V28" i="130"/>
  <c r="U28" i="130"/>
  <c r="L28" i="130"/>
  <c r="K28" i="130"/>
  <c r="F28" i="130"/>
  <c r="V27" i="130"/>
  <c r="U27" i="130"/>
  <c r="L27" i="130"/>
  <c r="K27" i="130"/>
  <c r="F27" i="130"/>
  <c r="V26" i="130"/>
  <c r="U26" i="130"/>
  <c r="L26" i="130"/>
  <c r="K26" i="130"/>
  <c r="F26" i="130"/>
  <c r="V25" i="130"/>
  <c r="U25" i="130"/>
  <c r="L25" i="130"/>
  <c r="K25" i="130"/>
  <c r="F25" i="130"/>
  <c r="V24" i="130"/>
  <c r="U24" i="130"/>
  <c r="L24" i="130"/>
  <c r="K24" i="130"/>
  <c r="F24" i="130"/>
  <c r="V23" i="130"/>
  <c r="U23" i="130"/>
  <c r="L23" i="130"/>
  <c r="K23" i="130"/>
  <c r="F23" i="130"/>
  <c r="V22" i="130"/>
  <c r="U22" i="130"/>
  <c r="L22" i="130"/>
  <c r="K22" i="130"/>
  <c r="F22" i="130"/>
  <c r="V21" i="130"/>
  <c r="U21" i="130"/>
  <c r="L21" i="130"/>
  <c r="K21" i="130"/>
  <c r="F21" i="130"/>
  <c r="V20" i="130"/>
  <c r="U20" i="130"/>
  <c r="L20" i="130"/>
  <c r="K20" i="130"/>
  <c r="F20" i="130"/>
  <c r="V19" i="130"/>
  <c r="U19" i="130"/>
  <c r="L19" i="130"/>
  <c r="K19" i="130"/>
  <c r="F19" i="130"/>
  <c r="F16" i="130"/>
  <c r="F17" i="130"/>
  <c r="F18" i="130"/>
  <c r="F42" i="130"/>
  <c r="V18" i="130"/>
  <c r="U18" i="130"/>
  <c r="L18" i="130"/>
  <c r="K18" i="130"/>
  <c r="V17" i="130"/>
  <c r="U17" i="130"/>
  <c r="L17" i="130"/>
  <c r="K17" i="130"/>
  <c r="V16" i="130"/>
  <c r="U16" i="130"/>
  <c r="L16" i="130"/>
  <c r="K16" i="130"/>
  <c r="N12" i="130"/>
  <c r="L12" i="130"/>
  <c r="H12" i="130"/>
  <c r="J12" i="130"/>
  <c r="I12" i="130"/>
  <c r="F46" i="130"/>
  <c r="G46" i="130"/>
  <c r="F5" i="130"/>
  <c r="F6" i="130"/>
  <c r="F7" i="130"/>
  <c r="F9" i="130"/>
  <c r="F12" i="130"/>
  <c r="G12" i="130"/>
  <c r="C10" i="130"/>
  <c r="G9" i="130"/>
  <c r="C9" i="130"/>
  <c r="J9" i="130"/>
  <c r="G8" i="130"/>
  <c r="C8" i="130"/>
  <c r="J8" i="130"/>
  <c r="C7" i="130"/>
  <c r="J7" i="130"/>
  <c r="G7" i="130"/>
  <c r="C6" i="130"/>
  <c r="J6" i="130"/>
  <c r="G6" i="130"/>
  <c r="C5" i="130"/>
  <c r="J5" i="130"/>
  <c r="G5" i="130"/>
  <c r="L2" i="130"/>
  <c r="J51" i="124"/>
  <c r="N42" i="124"/>
  <c r="Q46" i="124"/>
  <c r="D42" i="124"/>
  <c r="C46" i="124"/>
  <c r="D12" i="124"/>
  <c r="C12" i="124"/>
  <c r="D46" i="124"/>
  <c r="S42" i="124"/>
  <c r="T42" i="124"/>
  <c r="V42" i="124"/>
  <c r="U42" i="124"/>
  <c r="R42" i="124"/>
  <c r="Q42" i="124"/>
  <c r="S46" i="124"/>
  <c r="P42" i="124"/>
  <c r="O42" i="124"/>
  <c r="M42" i="124"/>
  <c r="D49" i="124"/>
  <c r="D51" i="124"/>
  <c r="J42" i="124"/>
  <c r="I46" i="124"/>
  <c r="I42" i="124"/>
  <c r="H42" i="124"/>
  <c r="G42" i="124"/>
  <c r="E42" i="124"/>
  <c r="L42" i="124"/>
  <c r="C42" i="124"/>
  <c r="V39" i="124"/>
  <c r="U39" i="124"/>
  <c r="L39" i="124"/>
  <c r="K39" i="124"/>
  <c r="F39" i="124"/>
  <c r="V38" i="124"/>
  <c r="U38" i="124"/>
  <c r="L38" i="124"/>
  <c r="K38" i="124"/>
  <c r="F38" i="124"/>
  <c r="V37" i="124"/>
  <c r="U37" i="124"/>
  <c r="L37" i="124"/>
  <c r="K37" i="124"/>
  <c r="F37" i="124"/>
  <c r="V36" i="124"/>
  <c r="U36" i="124"/>
  <c r="L36" i="124"/>
  <c r="K36" i="124"/>
  <c r="F36" i="124"/>
  <c r="V35" i="124"/>
  <c r="U35" i="124"/>
  <c r="L35" i="124"/>
  <c r="K35" i="124"/>
  <c r="F35" i="124"/>
  <c r="V34" i="124"/>
  <c r="U34" i="124"/>
  <c r="L34" i="124"/>
  <c r="K34" i="124"/>
  <c r="F34" i="124"/>
  <c r="V33" i="124"/>
  <c r="U33" i="124"/>
  <c r="L33" i="124"/>
  <c r="K33" i="124"/>
  <c r="F33" i="124"/>
  <c r="V32" i="124"/>
  <c r="U32" i="124"/>
  <c r="L32" i="124"/>
  <c r="K32" i="124"/>
  <c r="F32" i="124"/>
  <c r="V31" i="124"/>
  <c r="U31" i="124"/>
  <c r="L31" i="124"/>
  <c r="K31" i="124"/>
  <c r="F31" i="124"/>
  <c r="V30" i="124"/>
  <c r="U30" i="124"/>
  <c r="L30" i="124"/>
  <c r="K30" i="124"/>
  <c r="F30" i="124"/>
  <c r="V29" i="124"/>
  <c r="U29" i="124"/>
  <c r="L29" i="124"/>
  <c r="K29" i="124"/>
  <c r="F29" i="124"/>
  <c r="V28" i="124"/>
  <c r="U28" i="124"/>
  <c r="L28" i="124"/>
  <c r="K28" i="124"/>
  <c r="F28" i="124"/>
  <c r="V27" i="124"/>
  <c r="U27" i="124"/>
  <c r="L27" i="124"/>
  <c r="K27" i="124"/>
  <c r="F27" i="124"/>
  <c r="V26" i="124"/>
  <c r="U26" i="124"/>
  <c r="L26" i="124"/>
  <c r="K26" i="124"/>
  <c r="F26" i="124"/>
  <c r="V25" i="124"/>
  <c r="U25" i="124"/>
  <c r="L25" i="124"/>
  <c r="K25" i="124"/>
  <c r="F25" i="124"/>
  <c r="V24" i="124"/>
  <c r="U24" i="124"/>
  <c r="L24" i="124"/>
  <c r="K24" i="124"/>
  <c r="F24" i="124"/>
  <c r="V23" i="124"/>
  <c r="U23" i="124"/>
  <c r="L23" i="124"/>
  <c r="K23" i="124"/>
  <c r="F23" i="124"/>
  <c r="V22" i="124"/>
  <c r="U22" i="124"/>
  <c r="L22" i="124"/>
  <c r="K22" i="124"/>
  <c r="F22" i="124"/>
  <c r="V21" i="124"/>
  <c r="U21" i="124"/>
  <c r="L21" i="124"/>
  <c r="K21" i="124"/>
  <c r="F21" i="124"/>
  <c r="V20" i="124"/>
  <c r="U20" i="124"/>
  <c r="L20" i="124"/>
  <c r="K20" i="124"/>
  <c r="F20" i="124"/>
  <c r="V19" i="124"/>
  <c r="U19" i="124"/>
  <c r="L19" i="124"/>
  <c r="K19" i="124"/>
  <c r="F19" i="124"/>
  <c r="V18" i="124"/>
  <c r="U18" i="124"/>
  <c r="L18" i="124"/>
  <c r="K18" i="124"/>
  <c r="F18" i="124"/>
  <c r="F16" i="124"/>
  <c r="F17" i="124"/>
  <c r="F42" i="124"/>
  <c r="V17" i="124"/>
  <c r="U17" i="124"/>
  <c r="L17" i="124"/>
  <c r="K17" i="124"/>
  <c r="V16" i="124"/>
  <c r="U16" i="124"/>
  <c r="L16" i="124"/>
  <c r="K16" i="124"/>
  <c r="N12" i="124"/>
  <c r="H12" i="124"/>
  <c r="J12" i="124"/>
  <c r="I12" i="124"/>
  <c r="L2" i="124"/>
  <c r="F5" i="124"/>
  <c r="F6" i="124"/>
  <c r="F7" i="124"/>
  <c r="F9" i="124"/>
  <c r="F12" i="124"/>
  <c r="E12" i="124"/>
  <c r="G12" i="124"/>
  <c r="N46" i="124"/>
  <c r="C10" i="124"/>
  <c r="C9" i="124"/>
  <c r="J9" i="124"/>
  <c r="G9" i="124"/>
  <c r="C8" i="124"/>
  <c r="J8" i="124"/>
  <c r="G8" i="124"/>
  <c r="C7" i="124"/>
  <c r="J7" i="124"/>
  <c r="G7" i="124"/>
  <c r="C6" i="124"/>
  <c r="J6" i="124"/>
  <c r="G6" i="124"/>
  <c r="C5" i="124"/>
  <c r="J5" i="124"/>
  <c r="G5" i="124"/>
  <c r="L1" i="124"/>
  <c r="J51" i="123"/>
  <c r="M42" i="123"/>
  <c r="D49" i="123"/>
  <c r="D51" i="123"/>
  <c r="Q42" i="123"/>
  <c r="S46" i="123"/>
  <c r="D42" i="123"/>
  <c r="C46" i="123"/>
  <c r="D12" i="123"/>
  <c r="C12" i="123"/>
  <c r="D46" i="123"/>
  <c r="S42" i="123"/>
  <c r="T42" i="123"/>
  <c r="V42" i="123"/>
  <c r="U42" i="123"/>
  <c r="R42" i="123"/>
  <c r="P42" i="123"/>
  <c r="O42" i="123"/>
  <c r="N42" i="123"/>
  <c r="Q46" i="123"/>
  <c r="J42" i="123"/>
  <c r="I46" i="123"/>
  <c r="I42" i="123"/>
  <c r="H42" i="123"/>
  <c r="G42" i="123"/>
  <c r="E42" i="123"/>
  <c r="L42" i="123"/>
  <c r="C42" i="123"/>
  <c r="V39" i="123"/>
  <c r="U39" i="123"/>
  <c r="L39" i="123"/>
  <c r="K39" i="123"/>
  <c r="F39" i="123"/>
  <c r="V38" i="123"/>
  <c r="U38" i="123"/>
  <c r="L38" i="123"/>
  <c r="K38" i="123"/>
  <c r="F38" i="123"/>
  <c r="V37" i="123"/>
  <c r="U37" i="123"/>
  <c r="L37" i="123"/>
  <c r="K37" i="123"/>
  <c r="F37" i="123"/>
  <c r="V36" i="123"/>
  <c r="U36" i="123"/>
  <c r="L36" i="123"/>
  <c r="K36" i="123"/>
  <c r="F36" i="123"/>
  <c r="V35" i="123"/>
  <c r="U35" i="123"/>
  <c r="L35" i="123"/>
  <c r="K35" i="123"/>
  <c r="F35" i="123"/>
  <c r="V34" i="123"/>
  <c r="U34" i="123"/>
  <c r="L34" i="123"/>
  <c r="K34" i="123"/>
  <c r="F34" i="123"/>
  <c r="V33" i="123"/>
  <c r="U33" i="123"/>
  <c r="L33" i="123"/>
  <c r="K33" i="123"/>
  <c r="F33" i="123"/>
  <c r="V32" i="123"/>
  <c r="U32" i="123"/>
  <c r="L32" i="123"/>
  <c r="K32" i="123"/>
  <c r="F32" i="123"/>
  <c r="V31" i="123"/>
  <c r="U31" i="123"/>
  <c r="L31" i="123"/>
  <c r="K31" i="123"/>
  <c r="F31" i="123"/>
  <c r="V30" i="123"/>
  <c r="U30" i="123"/>
  <c r="L30" i="123"/>
  <c r="K30" i="123"/>
  <c r="F30" i="123"/>
  <c r="V29" i="123"/>
  <c r="U29" i="123"/>
  <c r="L29" i="123"/>
  <c r="K29" i="123"/>
  <c r="F29" i="123"/>
  <c r="V28" i="123"/>
  <c r="U28" i="123"/>
  <c r="L28" i="123"/>
  <c r="K28" i="123"/>
  <c r="F28" i="123"/>
  <c r="V27" i="123"/>
  <c r="U27" i="123"/>
  <c r="L27" i="123"/>
  <c r="K27" i="123"/>
  <c r="F27" i="123"/>
  <c r="V26" i="123"/>
  <c r="U26" i="123"/>
  <c r="L26" i="123"/>
  <c r="K26" i="123"/>
  <c r="F26" i="123"/>
  <c r="V25" i="123"/>
  <c r="U25" i="123"/>
  <c r="L25" i="123"/>
  <c r="K25" i="123"/>
  <c r="F25" i="123"/>
  <c r="V24" i="123"/>
  <c r="U24" i="123"/>
  <c r="L24" i="123"/>
  <c r="K24" i="123"/>
  <c r="F24" i="123"/>
  <c r="V23" i="123"/>
  <c r="U23" i="123"/>
  <c r="L23" i="123"/>
  <c r="K23" i="123"/>
  <c r="F23" i="123"/>
  <c r="V22" i="123"/>
  <c r="U22" i="123"/>
  <c r="L22" i="123"/>
  <c r="K22" i="123"/>
  <c r="F22" i="123"/>
  <c r="V21" i="123"/>
  <c r="U21" i="123"/>
  <c r="L21" i="123"/>
  <c r="K21" i="123"/>
  <c r="F21" i="123"/>
  <c r="V20" i="123"/>
  <c r="U20" i="123"/>
  <c r="L20" i="123"/>
  <c r="K20" i="123"/>
  <c r="F20" i="123"/>
  <c r="V19" i="123"/>
  <c r="U19" i="123"/>
  <c r="L19" i="123"/>
  <c r="K19" i="123"/>
  <c r="F19" i="123"/>
  <c r="F16" i="123"/>
  <c r="F17" i="123"/>
  <c r="F18" i="123"/>
  <c r="F42" i="123"/>
  <c r="V18" i="123"/>
  <c r="U18" i="123"/>
  <c r="L18" i="123"/>
  <c r="K18" i="123"/>
  <c r="V17" i="123"/>
  <c r="U17" i="123"/>
  <c r="L17" i="123"/>
  <c r="K17" i="123"/>
  <c r="V16" i="123"/>
  <c r="U16" i="123"/>
  <c r="L16" i="123"/>
  <c r="K16" i="123"/>
  <c r="N12" i="123"/>
  <c r="H12" i="123"/>
  <c r="J12" i="123"/>
  <c r="I12" i="123"/>
  <c r="F46" i="123"/>
  <c r="G46" i="123"/>
  <c r="F5" i="123"/>
  <c r="F6" i="123"/>
  <c r="F7" i="123"/>
  <c r="F9" i="123"/>
  <c r="F12" i="123"/>
  <c r="E12" i="123"/>
  <c r="G12" i="123"/>
  <c r="N46" i="123"/>
  <c r="C10" i="123"/>
  <c r="G9" i="123"/>
  <c r="C9" i="123"/>
  <c r="J9" i="123"/>
  <c r="G8" i="123"/>
  <c r="C8" i="123"/>
  <c r="J8" i="123"/>
  <c r="C7" i="123"/>
  <c r="J7" i="123"/>
  <c r="G7" i="123"/>
  <c r="C6" i="123"/>
  <c r="J6" i="123"/>
  <c r="G6" i="123"/>
  <c r="C5" i="123"/>
  <c r="J5" i="123"/>
  <c r="G5" i="123"/>
  <c r="L2" i="123"/>
  <c r="L1" i="123"/>
  <c r="J51" i="122"/>
  <c r="M42" i="122"/>
  <c r="D49" i="122"/>
  <c r="D51" i="122"/>
  <c r="Q42" i="122"/>
  <c r="S46" i="122"/>
  <c r="E12" i="122"/>
  <c r="N46" i="122"/>
  <c r="D42" i="122"/>
  <c r="C46" i="122"/>
  <c r="D12" i="122"/>
  <c r="C12" i="122"/>
  <c r="D46" i="122"/>
  <c r="S42" i="122"/>
  <c r="T42" i="122"/>
  <c r="V42" i="122"/>
  <c r="U42" i="122"/>
  <c r="R42" i="122"/>
  <c r="P42" i="122"/>
  <c r="O42" i="122"/>
  <c r="N42" i="122"/>
  <c r="Q46" i="122"/>
  <c r="J42" i="122"/>
  <c r="I46" i="122"/>
  <c r="I42" i="122"/>
  <c r="H42" i="122"/>
  <c r="G42" i="122"/>
  <c r="E42" i="122"/>
  <c r="L1" i="122"/>
  <c r="C42" i="122"/>
  <c r="V39" i="122"/>
  <c r="U39" i="122"/>
  <c r="L39" i="122"/>
  <c r="K39" i="122"/>
  <c r="F39" i="122"/>
  <c r="V38" i="122"/>
  <c r="U38" i="122"/>
  <c r="L38" i="122"/>
  <c r="K38" i="122"/>
  <c r="F38" i="122"/>
  <c r="V37" i="122"/>
  <c r="U37" i="122"/>
  <c r="L37" i="122"/>
  <c r="K37" i="122"/>
  <c r="F37" i="122"/>
  <c r="V36" i="122"/>
  <c r="U36" i="122"/>
  <c r="L36" i="122"/>
  <c r="K36" i="122"/>
  <c r="F36" i="122"/>
  <c r="V35" i="122"/>
  <c r="U35" i="122"/>
  <c r="L35" i="122"/>
  <c r="K35" i="122"/>
  <c r="F35" i="122"/>
  <c r="V34" i="122"/>
  <c r="U34" i="122"/>
  <c r="L34" i="122"/>
  <c r="K34" i="122"/>
  <c r="F34" i="122"/>
  <c r="V33" i="122"/>
  <c r="U33" i="122"/>
  <c r="L33" i="122"/>
  <c r="K33" i="122"/>
  <c r="F33" i="122"/>
  <c r="V32" i="122"/>
  <c r="U32" i="122"/>
  <c r="L32" i="122"/>
  <c r="K32" i="122"/>
  <c r="F32" i="122"/>
  <c r="V31" i="122"/>
  <c r="U31" i="122"/>
  <c r="L31" i="122"/>
  <c r="K31" i="122"/>
  <c r="F31" i="122"/>
  <c r="V30" i="122"/>
  <c r="U30" i="122"/>
  <c r="L30" i="122"/>
  <c r="K30" i="122"/>
  <c r="F30" i="122"/>
  <c r="V29" i="122"/>
  <c r="U29" i="122"/>
  <c r="L29" i="122"/>
  <c r="K29" i="122"/>
  <c r="F29" i="122"/>
  <c r="V28" i="122"/>
  <c r="U28" i="122"/>
  <c r="L28" i="122"/>
  <c r="K28" i="122"/>
  <c r="F28" i="122"/>
  <c r="V27" i="122"/>
  <c r="U27" i="122"/>
  <c r="L27" i="122"/>
  <c r="K27" i="122"/>
  <c r="F27" i="122"/>
  <c r="V26" i="122"/>
  <c r="U26" i="122"/>
  <c r="L26" i="122"/>
  <c r="K26" i="122"/>
  <c r="F26" i="122"/>
  <c r="V25" i="122"/>
  <c r="U25" i="122"/>
  <c r="L25" i="122"/>
  <c r="K25" i="122"/>
  <c r="F25" i="122"/>
  <c r="V24" i="122"/>
  <c r="U24" i="122"/>
  <c r="L24" i="122"/>
  <c r="K24" i="122"/>
  <c r="F24" i="122"/>
  <c r="V23" i="122"/>
  <c r="U23" i="122"/>
  <c r="L23" i="122"/>
  <c r="K23" i="122"/>
  <c r="F23" i="122"/>
  <c r="V22" i="122"/>
  <c r="U22" i="122"/>
  <c r="L22" i="122"/>
  <c r="K22" i="122"/>
  <c r="F22" i="122"/>
  <c r="V21" i="122"/>
  <c r="U21" i="122"/>
  <c r="L21" i="122"/>
  <c r="K21" i="122"/>
  <c r="F21" i="122"/>
  <c r="V20" i="122"/>
  <c r="U20" i="122"/>
  <c r="L20" i="122"/>
  <c r="K20" i="122"/>
  <c r="F20" i="122"/>
  <c r="V19" i="122"/>
  <c r="U19" i="122"/>
  <c r="L19" i="122"/>
  <c r="K19" i="122"/>
  <c r="F19" i="122"/>
  <c r="F16" i="122"/>
  <c r="F17" i="122"/>
  <c r="F18" i="122"/>
  <c r="F42" i="122"/>
  <c r="V18" i="122"/>
  <c r="U18" i="122"/>
  <c r="L18" i="122"/>
  <c r="K18" i="122"/>
  <c r="V17" i="122"/>
  <c r="U17" i="122"/>
  <c r="L17" i="122"/>
  <c r="K17" i="122"/>
  <c r="V16" i="122"/>
  <c r="U16" i="122"/>
  <c r="L16" i="122"/>
  <c r="K16" i="122"/>
  <c r="N12" i="122"/>
  <c r="H12" i="122"/>
  <c r="J12" i="122"/>
  <c r="I12" i="122"/>
  <c r="F46" i="122"/>
  <c r="G46" i="122"/>
  <c r="F5" i="122"/>
  <c r="F6" i="122"/>
  <c r="F7" i="122"/>
  <c r="F9" i="122"/>
  <c r="F12" i="122"/>
  <c r="G12" i="122"/>
  <c r="C10" i="122"/>
  <c r="G9" i="122"/>
  <c r="C9" i="122"/>
  <c r="J9" i="122"/>
  <c r="G8" i="122"/>
  <c r="C8" i="122"/>
  <c r="J8" i="122"/>
  <c r="C7" i="122"/>
  <c r="J7" i="122"/>
  <c r="G7" i="122"/>
  <c r="C6" i="122"/>
  <c r="J6" i="122"/>
  <c r="G6" i="122"/>
  <c r="C5" i="122"/>
  <c r="J5" i="122"/>
  <c r="G5" i="122"/>
  <c r="L2" i="122"/>
  <c r="J51" i="121"/>
  <c r="N42" i="121"/>
  <c r="Q46" i="121"/>
  <c r="D42" i="121"/>
  <c r="C46" i="121"/>
  <c r="D12" i="121"/>
  <c r="C12" i="121"/>
  <c r="D46" i="121"/>
  <c r="S42" i="121"/>
  <c r="T42" i="121"/>
  <c r="V42" i="121"/>
  <c r="U42" i="121"/>
  <c r="R42" i="121"/>
  <c r="Q42" i="121"/>
  <c r="S46" i="121"/>
  <c r="P42" i="121"/>
  <c r="O42" i="121"/>
  <c r="M42" i="121"/>
  <c r="D49" i="121"/>
  <c r="D51" i="121"/>
  <c r="J42" i="121"/>
  <c r="I46" i="121"/>
  <c r="I42" i="121"/>
  <c r="H42" i="121"/>
  <c r="G42" i="121"/>
  <c r="E42" i="121"/>
  <c r="L42" i="121"/>
  <c r="C42" i="121"/>
  <c r="V39" i="121"/>
  <c r="U39" i="121"/>
  <c r="L39" i="121"/>
  <c r="K39" i="121"/>
  <c r="F39" i="121"/>
  <c r="V38" i="121"/>
  <c r="U38" i="121"/>
  <c r="L38" i="121"/>
  <c r="K38" i="121"/>
  <c r="F38" i="121"/>
  <c r="V37" i="121"/>
  <c r="U37" i="121"/>
  <c r="L37" i="121"/>
  <c r="K37" i="121"/>
  <c r="F37" i="121"/>
  <c r="V36" i="121"/>
  <c r="U36" i="121"/>
  <c r="L36" i="121"/>
  <c r="K36" i="121"/>
  <c r="F36" i="121"/>
  <c r="V35" i="121"/>
  <c r="U35" i="121"/>
  <c r="L35" i="121"/>
  <c r="K35" i="121"/>
  <c r="F35" i="121"/>
  <c r="V34" i="121"/>
  <c r="U34" i="121"/>
  <c r="L34" i="121"/>
  <c r="K34" i="121"/>
  <c r="F34" i="121"/>
  <c r="V33" i="121"/>
  <c r="U33" i="121"/>
  <c r="L33" i="121"/>
  <c r="K33" i="121"/>
  <c r="F33" i="121"/>
  <c r="V32" i="121"/>
  <c r="U32" i="121"/>
  <c r="L32" i="121"/>
  <c r="K32" i="121"/>
  <c r="F32" i="121"/>
  <c r="V31" i="121"/>
  <c r="U31" i="121"/>
  <c r="L31" i="121"/>
  <c r="K31" i="121"/>
  <c r="F31" i="121"/>
  <c r="V30" i="121"/>
  <c r="U30" i="121"/>
  <c r="L30" i="121"/>
  <c r="K30" i="121"/>
  <c r="F30" i="121"/>
  <c r="V29" i="121"/>
  <c r="U29" i="121"/>
  <c r="L29" i="121"/>
  <c r="K29" i="121"/>
  <c r="F29" i="121"/>
  <c r="V28" i="121"/>
  <c r="U28" i="121"/>
  <c r="L28" i="121"/>
  <c r="K28" i="121"/>
  <c r="F28" i="121"/>
  <c r="V27" i="121"/>
  <c r="U27" i="121"/>
  <c r="L27" i="121"/>
  <c r="K27" i="121"/>
  <c r="F27" i="121"/>
  <c r="V26" i="121"/>
  <c r="U26" i="121"/>
  <c r="L26" i="121"/>
  <c r="K26" i="121"/>
  <c r="F26" i="121"/>
  <c r="V25" i="121"/>
  <c r="U25" i="121"/>
  <c r="L25" i="121"/>
  <c r="K25" i="121"/>
  <c r="F25" i="121"/>
  <c r="V24" i="121"/>
  <c r="U24" i="121"/>
  <c r="L24" i="121"/>
  <c r="K24" i="121"/>
  <c r="F24" i="121"/>
  <c r="V23" i="121"/>
  <c r="U23" i="121"/>
  <c r="L23" i="121"/>
  <c r="K23" i="121"/>
  <c r="F23" i="121"/>
  <c r="V22" i="121"/>
  <c r="U22" i="121"/>
  <c r="L22" i="121"/>
  <c r="K22" i="121"/>
  <c r="F22" i="121"/>
  <c r="V21" i="121"/>
  <c r="U21" i="121"/>
  <c r="L21" i="121"/>
  <c r="K21" i="121"/>
  <c r="F21" i="121"/>
  <c r="V20" i="121"/>
  <c r="U20" i="121"/>
  <c r="L20" i="121"/>
  <c r="K20" i="121"/>
  <c r="F20" i="121"/>
  <c r="V19" i="121"/>
  <c r="U19" i="121"/>
  <c r="L19" i="121"/>
  <c r="K19" i="121"/>
  <c r="F19" i="121"/>
  <c r="V18" i="121"/>
  <c r="U18" i="121"/>
  <c r="L18" i="121"/>
  <c r="K18" i="121"/>
  <c r="F18" i="121"/>
  <c r="F16" i="121"/>
  <c r="F17" i="121"/>
  <c r="F42" i="121"/>
  <c r="V17" i="121"/>
  <c r="U17" i="121"/>
  <c r="L17" i="121"/>
  <c r="K17" i="121"/>
  <c r="V16" i="121"/>
  <c r="U16" i="121"/>
  <c r="L16" i="121"/>
  <c r="K16" i="121"/>
  <c r="N12" i="121"/>
  <c r="L12" i="121"/>
  <c r="H12" i="121"/>
  <c r="J12" i="121"/>
  <c r="I12" i="121"/>
  <c r="L2" i="121"/>
  <c r="F5" i="121"/>
  <c r="F6" i="121"/>
  <c r="F7" i="121"/>
  <c r="F9" i="121"/>
  <c r="F12" i="121"/>
  <c r="E12" i="121"/>
  <c r="G12" i="121"/>
  <c r="N46" i="121"/>
  <c r="C10" i="121"/>
  <c r="C9" i="121"/>
  <c r="J9" i="121"/>
  <c r="G9" i="121"/>
  <c r="C8" i="121"/>
  <c r="J8" i="121"/>
  <c r="G8" i="121"/>
  <c r="C7" i="121"/>
  <c r="J7" i="121"/>
  <c r="G7" i="121"/>
  <c r="C6" i="121"/>
  <c r="J6" i="121"/>
  <c r="G6" i="121"/>
  <c r="C5" i="121"/>
  <c r="J5" i="121"/>
  <c r="G5" i="121"/>
  <c r="L1" i="121"/>
  <c r="J51" i="118"/>
  <c r="M42" i="118"/>
  <c r="D49" i="118"/>
  <c r="D51" i="118"/>
  <c r="Q42" i="118"/>
  <c r="S46" i="118"/>
  <c r="E12" i="118"/>
  <c r="N46" i="118"/>
  <c r="D42" i="118"/>
  <c r="C46" i="118"/>
  <c r="D12" i="118"/>
  <c r="C12" i="118"/>
  <c r="D46" i="118"/>
  <c r="S42" i="118"/>
  <c r="T42" i="118"/>
  <c r="V42" i="118"/>
  <c r="U42" i="118"/>
  <c r="R42" i="118"/>
  <c r="P42" i="118"/>
  <c r="O42" i="118"/>
  <c r="N42" i="118"/>
  <c r="Q46" i="118"/>
  <c r="J42" i="118"/>
  <c r="I46" i="118"/>
  <c r="I42" i="118"/>
  <c r="H42" i="118"/>
  <c r="G42" i="118"/>
  <c r="E42" i="118"/>
  <c r="L1" i="118"/>
  <c r="C42" i="118"/>
  <c r="V39" i="118"/>
  <c r="U39" i="118"/>
  <c r="L39" i="118"/>
  <c r="K39" i="118"/>
  <c r="F39" i="118"/>
  <c r="V38" i="118"/>
  <c r="U38" i="118"/>
  <c r="L38" i="118"/>
  <c r="K38" i="118"/>
  <c r="F38" i="118"/>
  <c r="V37" i="118"/>
  <c r="U37" i="118"/>
  <c r="L37" i="118"/>
  <c r="K37" i="118"/>
  <c r="F37" i="118"/>
  <c r="V36" i="118"/>
  <c r="U36" i="118"/>
  <c r="L36" i="118"/>
  <c r="K36" i="118"/>
  <c r="F36" i="118"/>
  <c r="V35" i="118"/>
  <c r="U35" i="118"/>
  <c r="L35" i="118"/>
  <c r="K35" i="118"/>
  <c r="F35" i="118"/>
  <c r="V34" i="118"/>
  <c r="U34" i="118"/>
  <c r="L34" i="118"/>
  <c r="K34" i="118"/>
  <c r="F34" i="118"/>
  <c r="V33" i="118"/>
  <c r="U33" i="118"/>
  <c r="L33" i="118"/>
  <c r="K33" i="118"/>
  <c r="F33" i="118"/>
  <c r="V32" i="118"/>
  <c r="U32" i="118"/>
  <c r="L32" i="118"/>
  <c r="K32" i="118"/>
  <c r="F32" i="118"/>
  <c r="V31" i="118"/>
  <c r="U31" i="118"/>
  <c r="L31" i="118"/>
  <c r="K31" i="118"/>
  <c r="F31" i="118"/>
  <c r="V30" i="118"/>
  <c r="U30" i="118"/>
  <c r="L30" i="118"/>
  <c r="K30" i="118"/>
  <c r="F30" i="118"/>
  <c r="V29" i="118"/>
  <c r="U29" i="118"/>
  <c r="L29" i="118"/>
  <c r="K29" i="118"/>
  <c r="F29" i="118"/>
  <c r="V28" i="118"/>
  <c r="U28" i="118"/>
  <c r="L28" i="118"/>
  <c r="K28" i="118"/>
  <c r="F28" i="118"/>
  <c r="V27" i="118"/>
  <c r="U27" i="118"/>
  <c r="L27" i="118"/>
  <c r="K27" i="118"/>
  <c r="F27" i="118"/>
  <c r="V26" i="118"/>
  <c r="U26" i="118"/>
  <c r="L26" i="118"/>
  <c r="K26" i="118"/>
  <c r="F26" i="118"/>
  <c r="V25" i="118"/>
  <c r="U25" i="118"/>
  <c r="L25" i="118"/>
  <c r="K25" i="118"/>
  <c r="F25" i="118"/>
  <c r="V24" i="118"/>
  <c r="U24" i="118"/>
  <c r="L24" i="118"/>
  <c r="K24" i="118"/>
  <c r="F24" i="118"/>
  <c r="V23" i="118"/>
  <c r="U23" i="118"/>
  <c r="L23" i="118"/>
  <c r="K23" i="118"/>
  <c r="F23" i="118"/>
  <c r="V22" i="118"/>
  <c r="U22" i="118"/>
  <c r="L22" i="118"/>
  <c r="K22" i="118"/>
  <c r="F22" i="118"/>
  <c r="V21" i="118"/>
  <c r="U21" i="118"/>
  <c r="L21" i="118"/>
  <c r="K21" i="118"/>
  <c r="F21" i="118"/>
  <c r="V20" i="118"/>
  <c r="U20" i="118"/>
  <c r="L20" i="118"/>
  <c r="K20" i="118"/>
  <c r="F20" i="118"/>
  <c r="V19" i="118"/>
  <c r="U19" i="118"/>
  <c r="L19" i="118"/>
  <c r="K19" i="118"/>
  <c r="F19" i="118"/>
  <c r="F16" i="118"/>
  <c r="F17" i="118"/>
  <c r="F18" i="118"/>
  <c r="F42" i="118"/>
  <c r="V18" i="118"/>
  <c r="U18" i="118"/>
  <c r="L18" i="118"/>
  <c r="K18" i="118"/>
  <c r="V17" i="118"/>
  <c r="U17" i="118"/>
  <c r="L17" i="118"/>
  <c r="K17" i="118"/>
  <c r="V16" i="118"/>
  <c r="U16" i="118"/>
  <c r="L16" i="118"/>
  <c r="K16" i="118"/>
  <c r="N12" i="118"/>
  <c r="L12" i="118"/>
  <c r="H12" i="118"/>
  <c r="J12" i="118"/>
  <c r="I12" i="118"/>
  <c r="F46" i="118"/>
  <c r="G46" i="118"/>
  <c r="F5" i="118"/>
  <c r="F6" i="118"/>
  <c r="F7" i="118"/>
  <c r="F9" i="118"/>
  <c r="F12" i="118"/>
  <c r="G12" i="118"/>
  <c r="C10" i="118"/>
  <c r="G9" i="118"/>
  <c r="C9" i="118"/>
  <c r="J9" i="118"/>
  <c r="G8" i="118"/>
  <c r="C8" i="118"/>
  <c r="J8" i="118"/>
  <c r="C7" i="118"/>
  <c r="J7" i="118"/>
  <c r="G7" i="118"/>
  <c r="C6" i="118"/>
  <c r="J6" i="118"/>
  <c r="G6" i="118"/>
  <c r="C5" i="118"/>
  <c r="J5" i="118"/>
  <c r="G5" i="118"/>
  <c r="L2" i="118"/>
  <c r="J51" i="119"/>
  <c r="N42" i="119"/>
  <c r="Q46" i="119"/>
  <c r="C46" i="119"/>
  <c r="D12" i="119"/>
  <c r="C12" i="119"/>
  <c r="D46" i="119"/>
  <c r="S42" i="119"/>
  <c r="T42" i="119"/>
  <c r="V42" i="119"/>
  <c r="U42" i="119"/>
  <c r="R42" i="119"/>
  <c r="Q42" i="119"/>
  <c r="S46" i="119"/>
  <c r="P42" i="119"/>
  <c r="O42" i="119"/>
  <c r="M42" i="119"/>
  <c r="D49" i="119"/>
  <c r="D51" i="119"/>
  <c r="I46" i="119"/>
  <c r="G42" i="119"/>
  <c r="L42" i="119"/>
  <c r="V39" i="119"/>
  <c r="U39" i="119"/>
  <c r="L39" i="119"/>
  <c r="K39" i="119"/>
  <c r="F39" i="119"/>
  <c r="V38" i="119"/>
  <c r="U38" i="119"/>
  <c r="L38" i="119"/>
  <c r="K38" i="119"/>
  <c r="F38" i="119"/>
  <c r="V37" i="119"/>
  <c r="U37" i="119"/>
  <c r="L37" i="119"/>
  <c r="K37" i="119"/>
  <c r="F37" i="119"/>
  <c r="V36" i="119"/>
  <c r="U36" i="119"/>
  <c r="L36" i="119"/>
  <c r="K36" i="119"/>
  <c r="F36" i="119"/>
  <c r="V35" i="119"/>
  <c r="U35" i="119"/>
  <c r="L35" i="119"/>
  <c r="K35" i="119"/>
  <c r="F35" i="119"/>
  <c r="V34" i="119"/>
  <c r="U34" i="119"/>
  <c r="L34" i="119"/>
  <c r="K34" i="119"/>
  <c r="F34" i="119"/>
  <c r="V33" i="119"/>
  <c r="U33" i="119"/>
  <c r="L33" i="119"/>
  <c r="K33" i="119"/>
  <c r="F33" i="119"/>
  <c r="V32" i="119"/>
  <c r="U32" i="119"/>
  <c r="L32" i="119"/>
  <c r="K32" i="119"/>
  <c r="F32" i="119"/>
  <c r="V31" i="119"/>
  <c r="U31" i="119"/>
  <c r="L31" i="119"/>
  <c r="K31" i="119"/>
  <c r="F31" i="119"/>
  <c r="V30" i="119"/>
  <c r="U30" i="119"/>
  <c r="L30" i="119"/>
  <c r="K30" i="119"/>
  <c r="F30" i="119"/>
  <c r="V29" i="119"/>
  <c r="U29" i="119"/>
  <c r="L29" i="119"/>
  <c r="K29" i="119"/>
  <c r="F29" i="119"/>
  <c r="V28" i="119"/>
  <c r="U28" i="119"/>
  <c r="L28" i="119"/>
  <c r="K28" i="119"/>
  <c r="F28" i="119"/>
  <c r="V27" i="119"/>
  <c r="U27" i="119"/>
  <c r="L27" i="119"/>
  <c r="K27" i="119"/>
  <c r="F27" i="119"/>
  <c r="V26" i="119"/>
  <c r="U26" i="119"/>
  <c r="L26" i="119"/>
  <c r="K26" i="119"/>
  <c r="F26" i="119"/>
  <c r="V25" i="119"/>
  <c r="U25" i="119"/>
  <c r="L25" i="119"/>
  <c r="K25" i="119"/>
  <c r="F25" i="119"/>
  <c r="V24" i="119"/>
  <c r="U24" i="119"/>
  <c r="L24" i="119"/>
  <c r="K24" i="119"/>
  <c r="F24" i="119"/>
  <c r="V23" i="119"/>
  <c r="U23" i="119"/>
  <c r="L23" i="119"/>
  <c r="K23" i="119"/>
  <c r="F23" i="119"/>
  <c r="V22" i="119"/>
  <c r="U22" i="119"/>
  <c r="L22" i="119"/>
  <c r="K22" i="119"/>
  <c r="F22" i="119"/>
  <c r="V21" i="119"/>
  <c r="U21" i="119"/>
  <c r="L21" i="119"/>
  <c r="K21" i="119"/>
  <c r="F21" i="119"/>
  <c r="V20" i="119"/>
  <c r="U20" i="119"/>
  <c r="L20" i="119"/>
  <c r="K20" i="119"/>
  <c r="F20" i="119"/>
  <c r="V19" i="119"/>
  <c r="U19" i="119"/>
  <c r="L19" i="119"/>
  <c r="K19" i="119"/>
  <c r="F19" i="119"/>
  <c r="V18" i="119"/>
  <c r="U18" i="119"/>
  <c r="L18" i="119"/>
  <c r="K18" i="119"/>
  <c r="F18" i="119"/>
  <c r="F16" i="119"/>
  <c r="F17" i="119"/>
  <c r="F42" i="119"/>
  <c r="V17" i="119"/>
  <c r="U17" i="119"/>
  <c r="L17" i="119"/>
  <c r="K17" i="119"/>
  <c r="V16" i="119"/>
  <c r="U16" i="119"/>
  <c r="L16" i="119"/>
  <c r="K16" i="119"/>
  <c r="N12" i="119"/>
  <c r="L12" i="119"/>
  <c r="J12" i="119"/>
  <c r="F5" i="119"/>
  <c r="F6" i="119"/>
  <c r="F7" i="119"/>
  <c r="F9" i="119"/>
  <c r="F12" i="119"/>
  <c r="E12" i="119"/>
  <c r="G12" i="119"/>
  <c r="N46" i="119"/>
  <c r="C10" i="119"/>
  <c r="J9" i="119"/>
  <c r="G9" i="119"/>
  <c r="C8" i="119"/>
  <c r="J8" i="119"/>
  <c r="G8" i="119"/>
  <c r="C7" i="119"/>
  <c r="J7" i="119"/>
  <c r="G7" i="119"/>
  <c r="C6" i="119"/>
  <c r="J6" i="119"/>
  <c r="G6" i="119"/>
  <c r="C5" i="119"/>
  <c r="J5" i="119"/>
  <c r="G5" i="119"/>
  <c r="J51" i="92"/>
  <c r="M42" i="92"/>
  <c r="D49" i="92"/>
  <c r="D51" i="92"/>
  <c r="Q42" i="92"/>
  <c r="S46" i="92"/>
  <c r="E12" i="92"/>
  <c r="N46" i="92"/>
  <c r="C46" i="92"/>
  <c r="D12" i="92"/>
  <c r="C12" i="92"/>
  <c r="D46" i="92"/>
  <c r="S42" i="92"/>
  <c r="T42" i="92"/>
  <c r="V42" i="92"/>
  <c r="U42" i="92"/>
  <c r="R42" i="92"/>
  <c r="P42" i="92"/>
  <c r="O42" i="92"/>
  <c r="N42" i="92"/>
  <c r="Q46" i="92"/>
  <c r="I46" i="92"/>
  <c r="G42" i="92"/>
  <c r="E42" i="92"/>
  <c r="V39" i="92"/>
  <c r="U39" i="92"/>
  <c r="L39" i="92"/>
  <c r="K39" i="92"/>
  <c r="F39" i="92"/>
  <c r="V38" i="92"/>
  <c r="U38" i="92"/>
  <c r="L38" i="92"/>
  <c r="K38" i="92"/>
  <c r="F38" i="92"/>
  <c r="V37" i="92"/>
  <c r="U37" i="92"/>
  <c r="L37" i="92"/>
  <c r="K37" i="92"/>
  <c r="F37" i="92"/>
  <c r="V36" i="92"/>
  <c r="U36" i="92"/>
  <c r="L36" i="92"/>
  <c r="K36" i="92"/>
  <c r="F36" i="92"/>
  <c r="V35" i="92"/>
  <c r="U35" i="92"/>
  <c r="L35" i="92"/>
  <c r="K35" i="92"/>
  <c r="F35" i="92"/>
  <c r="V34" i="92"/>
  <c r="U34" i="92"/>
  <c r="L34" i="92"/>
  <c r="K34" i="92"/>
  <c r="F34" i="92"/>
  <c r="V33" i="92"/>
  <c r="U33" i="92"/>
  <c r="L33" i="92"/>
  <c r="K33" i="92"/>
  <c r="F33" i="92"/>
  <c r="V32" i="92"/>
  <c r="U32" i="92"/>
  <c r="L32" i="92"/>
  <c r="K32" i="92"/>
  <c r="F32" i="92"/>
  <c r="V31" i="92"/>
  <c r="U31" i="92"/>
  <c r="L31" i="92"/>
  <c r="K31" i="92"/>
  <c r="F31" i="92"/>
  <c r="V30" i="92"/>
  <c r="U30" i="92"/>
  <c r="L30" i="92"/>
  <c r="K30" i="92"/>
  <c r="F30" i="92"/>
  <c r="V29" i="92"/>
  <c r="U29" i="92"/>
  <c r="L29" i="92"/>
  <c r="K29" i="92"/>
  <c r="F29" i="92"/>
  <c r="V28" i="92"/>
  <c r="U28" i="92"/>
  <c r="L28" i="92"/>
  <c r="K28" i="92"/>
  <c r="F28" i="92"/>
  <c r="V27" i="92"/>
  <c r="U27" i="92"/>
  <c r="L27" i="92"/>
  <c r="K27" i="92"/>
  <c r="F27" i="92"/>
  <c r="V26" i="92"/>
  <c r="U26" i="92"/>
  <c r="L26" i="92"/>
  <c r="K26" i="92"/>
  <c r="F26" i="92"/>
  <c r="V25" i="92"/>
  <c r="U25" i="92"/>
  <c r="L25" i="92"/>
  <c r="K25" i="92"/>
  <c r="F25" i="92"/>
  <c r="V24" i="92"/>
  <c r="U24" i="92"/>
  <c r="L24" i="92"/>
  <c r="K24" i="92"/>
  <c r="F24" i="92"/>
  <c r="V23" i="92"/>
  <c r="U23" i="92"/>
  <c r="L23" i="92"/>
  <c r="K23" i="92"/>
  <c r="F23" i="92"/>
  <c r="V22" i="92"/>
  <c r="U22" i="92"/>
  <c r="L22" i="92"/>
  <c r="K22" i="92"/>
  <c r="F22" i="92"/>
  <c r="V21" i="92"/>
  <c r="U21" i="92"/>
  <c r="L21" i="92"/>
  <c r="K21" i="92"/>
  <c r="F21" i="92"/>
  <c r="V20" i="92"/>
  <c r="U20" i="92"/>
  <c r="L20" i="92"/>
  <c r="K20" i="92"/>
  <c r="F20" i="92"/>
  <c r="V19" i="92"/>
  <c r="U19" i="92"/>
  <c r="L19" i="92"/>
  <c r="K19" i="92"/>
  <c r="F19" i="92"/>
  <c r="F16" i="92"/>
  <c r="F17" i="92"/>
  <c r="F18" i="92"/>
  <c r="F42" i="92"/>
  <c r="V18" i="92"/>
  <c r="U18" i="92"/>
  <c r="L18" i="92"/>
  <c r="K18" i="92"/>
  <c r="V17" i="92"/>
  <c r="U17" i="92"/>
  <c r="L17" i="92"/>
  <c r="K17" i="92"/>
  <c r="V16" i="92"/>
  <c r="U16" i="92"/>
  <c r="L16" i="92"/>
  <c r="K16" i="92"/>
  <c r="N12" i="92"/>
  <c r="J12" i="92"/>
  <c r="F46" i="92"/>
  <c r="G46" i="92"/>
  <c r="F5" i="92"/>
  <c r="F6" i="92"/>
  <c r="F7" i="92"/>
  <c r="F9" i="92"/>
  <c r="F12" i="92"/>
  <c r="G12" i="92"/>
  <c r="C10" i="92"/>
  <c r="G9" i="92"/>
  <c r="C9" i="92"/>
  <c r="J9" i="92"/>
  <c r="G8" i="92"/>
  <c r="J8" i="92"/>
  <c r="C7" i="92"/>
  <c r="J7" i="92"/>
  <c r="G7" i="92"/>
  <c r="C6" i="92"/>
  <c r="J6" i="92"/>
  <c r="G6" i="92"/>
  <c r="C5" i="92"/>
  <c r="J5" i="92"/>
  <c r="G5" i="92"/>
  <c r="J51" i="94"/>
  <c r="M42" i="94"/>
  <c r="D49" i="94"/>
  <c r="D51" i="94"/>
  <c r="Q42" i="94"/>
  <c r="S46" i="94"/>
  <c r="E12" i="94"/>
  <c r="N46" i="94"/>
  <c r="D42" i="94"/>
  <c r="C46" i="94"/>
  <c r="D12" i="94"/>
  <c r="C12" i="94"/>
  <c r="D46" i="94"/>
  <c r="T42" i="94"/>
  <c r="V42" i="94"/>
  <c r="U42" i="94"/>
  <c r="P42" i="94"/>
  <c r="O42" i="94"/>
  <c r="N42" i="94"/>
  <c r="Q46" i="94"/>
  <c r="I46" i="94"/>
  <c r="G42" i="94"/>
  <c r="L1" i="94"/>
  <c r="V39" i="94"/>
  <c r="U39" i="94"/>
  <c r="L39" i="94"/>
  <c r="K39" i="94"/>
  <c r="F39" i="94"/>
  <c r="V38" i="94"/>
  <c r="U38" i="94"/>
  <c r="L38" i="94"/>
  <c r="K38" i="94"/>
  <c r="F38" i="94"/>
  <c r="V37" i="94"/>
  <c r="U37" i="94"/>
  <c r="L37" i="94"/>
  <c r="K37" i="94"/>
  <c r="F37" i="94"/>
  <c r="V36" i="94"/>
  <c r="U36" i="94"/>
  <c r="L36" i="94"/>
  <c r="K36" i="94"/>
  <c r="F36" i="94"/>
  <c r="V35" i="94"/>
  <c r="U35" i="94"/>
  <c r="L35" i="94"/>
  <c r="K35" i="94"/>
  <c r="F35" i="94"/>
  <c r="V34" i="94"/>
  <c r="U34" i="94"/>
  <c r="L34" i="94"/>
  <c r="K34" i="94"/>
  <c r="F34" i="94"/>
  <c r="V33" i="94"/>
  <c r="U33" i="94"/>
  <c r="L33" i="94"/>
  <c r="K33" i="94"/>
  <c r="F33" i="94"/>
  <c r="V32" i="94"/>
  <c r="U32" i="94"/>
  <c r="L32" i="94"/>
  <c r="K32" i="94"/>
  <c r="F32" i="94"/>
  <c r="V31" i="94"/>
  <c r="U31" i="94"/>
  <c r="L31" i="94"/>
  <c r="K31" i="94"/>
  <c r="F31" i="94"/>
  <c r="V30" i="94"/>
  <c r="U30" i="94"/>
  <c r="L30" i="94"/>
  <c r="K30" i="94"/>
  <c r="F30" i="94"/>
  <c r="V29" i="94"/>
  <c r="U29" i="94"/>
  <c r="L29" i="94"/>
  <c r="K29" i="94"/>
  <c r="F29" i="94"/>
  <c r="V28" i="94"/>
  <c r="U28" i="94"/>
  <c r="L28" i="94"/>
  <c r="K28" i="94"/>
  <c r="F28" i="94"/>
  <c r="V27" i="94"/>
  <c r="U27" i="94"/>
  <c r="L27" i="94"/>
  <c r="K27" i="94"/>
  <c r="F27" i="94"/>
  <c r="V26" i="94"/>
  <c r="U26" i="94"/>
  <c r="L26" i="94"/>
  <c r="K26" i="94"/>
  <c r="F26" i="94"/>
  <c r="V25" i="94"/>
  <c r="U25" i="94"/>
  <c r="L25" i="94"/>
  <c r="K25" i="94"/>
  <c r="F25" i="94"/>
  <c r="V24" i="94"/>
  <c r="U24" i="94"/>
  <c r="L24" i="94"/>
  <c r="K24" i="94"/>
  <c r="F24" i="94"/>
  <c r="V23" i="94"/>
  <c r="U23" i="94"/>
  <c r="L23" i="94"/>
  <c r="K23" i="94"/>
  <c r="F23" i="94"/>
  <c r="V22" i="94"/>
  <c r="U22" i="94"/>
  <c r="L22" i="94"/>
  <c r="K22" i="94"/>
  <c r="F22" i="94"/>
  <c r="V21" i="94"/>
  <c r="U21" i="94"/>
  <c r="L21" i="94"/>
  <c r="K21" i="94"/>
  <c r="F21" i="94"/>
  <c r="V20" i="94"/>
  <c r="U20" i="94"/>
  <c r="L20" i="94"/>
  <c r="K20" i="94"/>
  <c r="F20" i="94"/>
  <c r="V19" i="94"/>
  <c r="U19" i="94"/>
  <c r="L19" i="94"/>
  <c r="K19" i="94"/>
  <c r="F19" i="94"/>
  <c r="F16" i="94"/>
  <c r="F17" i="94"/>
  <c r="F18" i="94"/>
  <c r="F42" i="94"/>
  <c r="V18" i="94"/>
  <c r="U18" i="94"/>
  <c r="L18" i="94"/>
  <c r="K18" i="94"/>
  <c r="V17" i="94"/>
  <c r="U17" i="94"/>
  <c r="L17" i="94"/>
  <c r="K17" i="94"/>
  <c r="V16" i="94"/>
  <c r="U16" i="94"/>
  <c r="L16" i="94"/>
  <c r="K16" i="94"/>
  <c r="N12" i="94"/>
  <c r="H12" i="94"/>
  <c r="J12" i="94"/>
  <c r="I12" i="94"/>
  <c r="F46" i="94"/>
  <c r="G46" i="94"/>
  <c r="F5" i="94"/>
  <c r="F6" i="94"/>
  <c r="F7" i="94"/>
  <c r="F9" i="94"/>
  <c r="F12" i="94"/>
  <c r="G12" i="94"/>
  <c r="C10" i="94"/>
  <c r="G9" i="94"/>
  <c r="C9" i="94"/>
  <c r="J9" i="94"/>
  <c r="G8" i="94"/>
  <c r="J8" i="94"/>
  <c r="C7" i="94"/>
  <c r="J7" i="94"/>
  <c r="G7" i="94"/>
  <c r="C6" i="94"/>
  <c r="J6" i="94"/>
  <c r="G6" i="94"/>
  <c r="C5" i="94"/>
  <c r="J5" i="94"/>
  <c r="G5" i="94"/>
  <c r="L2" i="94"/>
  <c r="J51" i="95"/>
  <c r="D49" i="95"/>
  <c r="D51" i="95"/>
  <c r="S46" i="95"/>
  <c r="C46" i="95"/>
  <c r="D12" i="95"/>
  <c r="C12" i="95"/>
  <c r="D46" i="95"/>
  <c r="V42" i="95"/>
  <c r="U42" i="95"/>
  <c r="Q46" i="95"/>
  <c r="I46" i="95"/>
  <c r="L42" i="95"/>
  <c r="V39" i="95"/>
  <c r="U39" i="95"/>
  <c r="L39" i="95"/>
  <c r="K39" i="95"/>
  <c r="V38" i="95"/>
  <c r="U38" i="95"/>
  <c r="L38" i="95"/>
  <c r="K38" i="95"/>
  <c r="V37" i="95"/>
  <c r="U37" i="95"/>
  <c r="L37" i="95"/>
  <c r="K37" i="95"/>
  <c r="V36" i="95"/>
  <c r="U36" i="95"/>
  <c r="L36" i="95"/>
  <c r="K36" i="95"/>
  <c r="V35" i="95"/>
  <c r="U35" i="95"/>
  <c r="L35" i="95"/>
  <c r="K35" i="95"/>
  <c r="V34" i="95"/>
  <c r="U34" i="95"/>
  <c r="L34" i="95"/>
  <c r="K34" i="95"/>
  <c r="V33" i="95"/>
  <c r="U33" i="95"/>
  <c r="L33" i="95"/>
  <c r="K33" i="95"/>
  <c r="V32" i="95"/>
  <c r="U32" i="95"/>
  <c r="L32" i="95"/>
  <c r="K32" i="95"/>
  <c r="V31" i="95"/>
  <c r="U31" i="95"/>
  <c r="L31" i="95"/>
  <c r="K31" i="95"/>
  <c r="V30" i="95"/>
  <c r="U30" i="95"/>
  <c r="L30" i="95"/>
  <c r="K30" i="95"/>
  <c r="V29" i="95"/>
  <c r="U29" i="95"/>
  <c r="L29" i="95"/>
  <c r="K29" i="95"/>
  <c r="V28" i="95"/>
  <c r="U28" i="95"/>
  <c r="L28" i="95"/>
  <c r="K28" i="95"/>
  <c r="V27" i="95"/>
  <c r="U27" i="95"/>
  <c r="L27" i="95"/>
  <c r="K27" i="95"/>
  <c r="V26" i="95"/>
  <c r="U26" i="95"/>
  <c r="L26" i="95"/>
  <c r="K26" i="95"/>
  <c r="V25" i="95"/>
  <c r="L25" i="95"/>
  <c r="K25" i="95"/>
  <c r="V24" i="95"/>
  <c r="U24" i="95"/>
  <c r="L24" i="95"/>
  <c r="K24" i="95"/>
  <c r="V23" i="95"/>
  <c r="U23" i="95"/>
  <c r="L23" i="95"/>
  <c r="K23" i="95"/>
  <c r="V22" i="95"/>
  <c r="U22" i="95"/>
  <c r="L22" i="95"/>
  <c r="K22" i="95"/>
  <c r="V21" i="95"/>
  <c r="U21" i="95"/>
  <c r="L21" i="95"/>
  <c r="K21" i="95"/>
  <c r="V20" i="95"/>
  <c r="U20" i="95"/>
  <c r="L20" i="95"/>
  <c r="K20" i="95"/>
  <c r="V19" i="95"/>
  <c r="U19" i="95"/>
  <c r="L19" i="95"/>
  <c r="K19" i="95"/>
  <c r="V18" i="95"/>
  <c r="U18" i="95"/>
  <c r="L18" i="95"/>
  <c r="K18" i="95"/>
  <c r="V17" i="95"/>
  <c r="U17" i="95"/>
  <c r="L17" i="95"/>
  <c r="K17" i="95"/>
  <c r="V16" i="95"/>
  <c r="U16" i="95"/>
  <c r="L16" i="95"/>
  <c r="K16" i="95"/>
  <c r="N12" i="95"/>
  <c r="L12" i="95"/>
  <c r="H12" i="95"/>
  <c r="J12" i="95"/>
  <c r="I12" i="95"/>
  <c r="F46" i="95"/>
  <c r="G46" i="95"/>
  <c r="F5" i="95"/>
  <c r="F6" i="95"/>
  <c r="F7" i="95"/>
  <c r="F9" i="95"/>
  <c r="F12" i="95"/>
  <c r="E12" i="95"/>
  <c r="G12" i="95"/>
  <c r="N46" i="95"/>
  <c r="C10" i="95"/>
  <c r="G9" i="95"/>
  <c r="J9" i="95"/>
  <c r="G8" i="95"/>
  <c r="J8" i="95"/>
  <c r="C7" i="95"/>
  <c r="J7" i="95"/>
  <c r="G7" i="95"/>
  <c r="C6" i="95"/>
  <c r="J6" i="95"/>
  <c r="G6" i="95"/>
  <c r="C5" i="95"/>
  <c r="J5" i="95"/>
  <c r="G5" i="95"/>
  <c r="L2" i="95"/>
  <c r="L1" i="95"/>
  <c r="J51" i="93"/>
  <c r="D51" i="93"/>
  <c r="S46" i="93"/>
  <c r="E12" i="93"/>
  <c r="N46" i="93"/>
  <c r="C46" i="93"/>
  <c r="D12" i="93"/>
  <c r="C12" i="93"/>
  <c r="D46" i="93"/>
  <c r="Q46" i="93"/>
  <c r="I46" i="93"/>
  <c r="L1" i="93"/>
  <c r="V38" i="93"/>
  <c r="U38" i="93"/>
  <c r="L38" i="93"/>
  <c r="K38" i="93"/>
  <c r="V36" i="93"/>
  <c r="U36" i="93"/>
  <c r="L36" i="93"/>
  <c r="K36" i="93"/>
  <c r="V20" i="93"/>
  <c r="U20" i="93"/>
  <c r="L20" i="93"/>
  <c r="K20" i="93"/>
  <c r="V19" i="93"/>
  <c r="U19" i="93"/>
  <c r="L19" i="93"/>
  <c r="K19" i="93"/>
  <c r="V18" i="93"/>
  <c r="U18" i="93"/>
  <c r="L18" i="93"/>
  <c r="K18" i="93"/>
  <c r="V17" i="93"/>
  <c r="U17" i="93"/>
  <c r="L17" i="93"/>
  <c r="K17" i="93"/>
  <c r="V16" i="93"/>
  <c r="U16" i="93"/>
  <c r="L16" i="93"/>
  <c r="K16" i="93"/>
  <c r="N12" i="93"/>
  <c r="L12" i="93"/>
  <c r="H12" i="93"/>
  <c r="J12" i="93"/>
  <c r="I12" i="93"/>
  <c r="F46" i="93"/>
  <c r="G46" i="93"/>
  <c r="F5" i="93"/>
  <c r="F6" i="93"/>
  <c r="F7" i="93"/>
  <c r="F9" i="93"/>
  <c r="F12" i="93"/>
  <c r="G12" i="93"/>
  <c r="C10" i="93"/>
  <c r="G9" i="93"/>
  <c r="C9" i="93"/>
  <c r="J9" i="93"/>
  <c r="G8" i="93"/>
  <c r="J8" i="93"/>
  <c r="C7" i="93"/>
  <c r="J7" i="93"/>
  <c r="G7" i="93"/>
  <c r="C6" i="93"/>
  <c r="J6" i="93"/>
  <c r="G6" i="93"/>
  <c r="J5" i="93"/>
  <c r="G5" i="93"/>
  <c r="L2" i="93"/>
  <c r="J51" i="96"/>
  <c r="N42" i="96"/>
  <c r="Q46" i="96"/>
  <c r="T42" i="96"/>
  <c r="S42" i="96"/>
  <c r="R42" i="96"/>
  <c r="Q42" i="96"/>
  <c r="S46" i="96"/>
  <c r="P42" i="96"/>
  <c r="O42" i="96"/>
  <c r="M42" i="96"/>
  <c r="D49" i="96"/>
  <c r="D51" i="96"/>
  <c r="J42" i="96"/>
  <c r="I46" i="96"/>
  <c r="I42" i="96"/>
  <c r="H42" i="96"/>
  <c r="G42" i="96"/>
  <c r="E42" i="96"/>
  <c r="C42" i="96"/>
  <c r="V39" i="96"/>
  <c r="U39" i="96"/>
  <c r="L39" i="96"/>
  <c r="K39" i="96"/>
  <c r="F39" i="96"/>
  <c r="V38" i="96"/>
  <c r="U38" i="96"/>
  <c r="L38" i="96"/>
  <c r="K38" i="96"/>
  <c r="F38" i="96"/>
  <c r="V37" i="96"/>
  <c r="U37" i="96"/>
  <c r="L37" i="96"/>
  <c r="K37" i="96"/>
  <c r="F37" i="96"/>
  <c r="V36" i="96"/>
  <c r="U36" i="96"/>
  <c r="L36" i="96"/>
  <c r="K36" i="96"/>
  <c r="F36" i="96"/>
  <c r="V35" i="96"/>
  <c r="U35" i="96"/>
  <c r="L35" i="96"/>
  <c r="K35" i="96"/>
  <c r="F35" i="96"/>
  <c r="V34" i="96"/>
  <c r="U34" i="96"/>
  <c r="L34" i="96"/>
  <c r="K34" i="96"/>
  <c r="F34" i="96"/>
  <c r="V33" i="96"/>
  <c r="U33" i="96"/>
  <c r="L33" i="96"/>
  <c r="K33" i="96"/>
  <c r="F33" i="96"/>
  <c r="V32" i="96"/>
  <c r="U32" i="96"/>
  <c r="L32" i="96"/>
  <c r="K32" i="96"/>
  <c r="F32" i="96"/>
  <c r="V31" i="96"/>
  <c r="U31" i="96"/>
  <c r="L31" i="96"/>
  <c r="K31" i="96"/>
  <c r="F31" i="96"/>
  <c r="V30" i="96"/>
  <c r="U30" i="96"/>
  <c r="L30" i="96"/>
  <c r="K30" i="96"/>
  <c r="F30" i="96"/>
  <c r="V29" i="96"/>
  <c r="U29" i="96"/>
  <c r="L29" i="96"/>
  <c r="K29" i="96"/>
  <c r="F29" i="96"/>
  <c r="V28" i="96"/>
  <c r="U28" i="96"/>
  <c r="L28" i="96"/>
  <c r="K28" i="96"/>
  <c r="F28" i="96"/>
  <c r="V27" i="96"/>
  <c r="U27" i="96"/>
  <c r="L27" i="96"/>
  <c r="K27" i="96"/>
  <c r="F27" i="96"/>
  <c r="V26" i="96"/>
  <c r="U26" i="96"/>
  <c r="L26" i="96"/>
  <c r="K26" i="96"/>
  <c r="F26" i="96"/>
  <c r="V25" i="96"/>
  <c r="U25" i="96"/>
  <c r="L25" i="96"/>
  <c r="K25" i="96"/>
  <c r="F25" i="96"/>
  <c r="V24" i="96"/>
  <c r="U24" i="96"/>
  <c r="L24" i="96"/>
  <c r="K24" i="96"/>
  <c r="F24" i="96"/>
  <c r="V23" i="96"/>
  <c r="U23" i="96"/>
  <c r="L23" i="96"/>
  <c r="K23" i="96"/>
  <c r="F23" i="96"/>
  <c r="V22" i="96"/>
  <c r="U22" i="96"/>
  <c r="L22" i="96"/>
  <c r="K22" i="96"/>
  <c r="F22" i="96"/>
  <c r="V21" i="96"/>
  <c r="U21" i="96"/>
  <c r="L21" i="96"/>
  <c r="K21" i="96"/>
  <c r="F21" i="96"/>
  <c r="V20" i="96"/>
  <c r="U20" i="96"/>
  <c r="L20" i="96"/>
  <c r="K20" i="96"/>
  <c r="F20" i="96"/>
  <c r="V19" i="96"/>
  <c r="U19" i="96"/>
  <c r="L19" i="96"/>
  <c r="K19" i="96"/>
  <c r="F19" i="96"/>
  <c r="V18" i="96"/>
  <c r="U18" i="96"/>
  <c r="L18" i="96"/>
  <c r="K18" i="96"/>
  <c r="F18" i="96"/>
  <c r="V17" i="96"/>
  <c r="U17" i="96"/>
  <c r="L17" i="96"/>
  <c r="K17" i="96"/>
  <c r="F17" i="96"/>
  <c r="V16" i="96"/>
  <c r="U16" i="96"/>
  <c r="L16" i="96"/>
  <c r="K16" i="96"/>
  <c r="F16" i="96"/>
  <c r="N12" i="96"/>
  <c r="F5" i="96"/>
  <c r="F6" i="96"/>
  <c r="F7" i="96"/>
  <c r="F9" i="96"/>
  <c r="F12" i="96"/>
  <c r="E12" i="96"/>
  <c r="N46" i="96"/>
  <c r="D12" i="96"/>
  <c r="C12" i="96"/>
  <c r="C10" i="96"/>
  <c r="C9" i="96"/>
  <c r="J9" i="96"/>
  <c r="G9" i="96"/>
  <c r="C8" i="96"/>
  <c r="J8" i="96"/>
  <c r="G8" i="96"/>
  <c r="C7" i="96"/>
  <c r="J7" i="96"/>
  <c r="G7" i="96"/>
  <c r="C6" i="96"/>
  <c r="J6" i="96"/>
  <c r="G6" i="96"/>
  <c r="J5" i="96"/>
  <c r="G5" i="96"/>
  <c r="J51" i="97"/>
  <c r="N42" i="97"/>
  <c r="Q46" i="97"/>
  <c r="T42" i="97"/>
  <c r="S42" i="97"/>
  <c r="R42" i="97"/>
  <c r="Q42" i="97"/>
  <c r="S46" i="97"/>
  <c r="P42" i="97"/>
  <c r="O42" i="97"/>
  <c r="M42" i="97"/>
  <c r="D49" i="97"/>
  <c r="D51" i="97"/>
  <c r="J42" i="97"/>
  <c r="I42" i="97"/>
  <c r="H42" i="97"/>
  <c r="E42" i="97"/>
  <c r="C42" i="97"/>
  <c r="V39" i="97"/>
  <c r="U39" i="97"/>
  <c r="L39" i="97"/>
  <c r="K39" i="97"/>
  <c r="F39" i="97"/>
  <c r="V38" i="97"/>
  <c r="U38" i="97"/>
  <c r="L38" i="97"/>
  <c r="K38" i="97"/>
  <c r="F38" i="97"/>
  <c r="V37" i="97"/>
  <c r="U37" i="97"/>
  <c r="L37" i="97"/>
  <c r="K37" i="97"/>
  <c r="F37" i="97"/>
  <c r="V36" i="97"/>
  <c r="U36" i="97"/>
  <c r="L36" i="97"/>
  <c r="K36" i="97"/>
  <c r="F36" i="97"/>
  <c r="V35" i="97"/>
  <c r="U35" i="97"/>
  <c r="L35" i="97"/>
  <c r="K35" i="97"/>
  <c r="F35" i="97"/>
  <c r="V34" i="97"/>
  <c r="U34" i="97"/>
  <c r="L34" i="97"/>
  <c r="K34" i="97"/>
  <c r="F34" i="97"/>
  <c r="V33" i="97"/>
  <c r="U33" i="97"/>
  <c r="L33" i="97"/>
  <c r="K33" i="97"/>
  <c r="F33" i="97"/>
  <c r="V32" i="97"/>
  <c r="U32" i="97"/>
  <c r="L32" i="97"/>
  <c r="K32" i="97"/>
  <c r="F32" i="97"/>
  <c r="V31" i="97"/>
  <c r="U31" i="97"/>
  <c r="L31" i="97"/>
  <c r="K31" i="97"/>
  <c r="F31" i="97"/>
  <c r="V30" i="97"/>
  <c r="U30" i="97"/>
  <c r="L30" i="97"/>
  <c r="K30" i="97"/>
  <c r="F30" i="97"/>
  <c r="V29" i="97"/>
  <c r="U29" i="97"/>
  <c r="L29" i="97"/>
  <c r="K29" i="97"/>
  <c r="F29" i="97"/>
  <c r="V28" i="97"/>
  <c r="U28" i="97"/>
  <c r="L28" i="97"/>
  <c r="K28" i="97"/>
  <c r="F28" i="97"/>
  <c r="V27" i="97"/>
  <c r="U27" i="97"/>
  <c r="L27" i="97"/>
  <c r="K27" i="97"/>
  <c r="F27" i="97"/>
  <c r="V26" i="97"/>
  <c r="U26" i="97"/>
  <c r="L26" i="97"/>
  <c r="K26" i="97"/>
  <c r="F26" i="97"/>
  <c r="V25" i="97"/>
  <c r="U25" i="97"/>
  <c r="L25" i="97"/>
  <c r="K25" i="97"/>
  <c r="F25" i="97"/>
  <c r="V24" i="97"/>
  <c r="U24" i="97"/>
  <c r="L24" i="97"/>
  <c r="K24" i="97"/>
  <c r="F24" i="97"/>
  <c r="V23" i="97"/>
  <c r="U23" i="97"/>
  <c r="L23" i="97"/>
  <c r="K23" i="97"/>
  <c r="F23" i="97"/>
  <c r="V22" i="97"/>
  <c r="U22" i="97"/>
  <c r="L22" i="97"/>
  <c r="K22" i="97"/>
  <c r="F22" i="97"/>
  <c r="V21" i="97"/>
  <c r="U21" i="97"/>
  <c r="L21" i="97"/>
  <c r="K21" i="97"/>
  <c r="F21" i="97"/>
  <c r="V20" i="97"/>
  <c r="U20" i="97"/>
  <c r="L20" i="97"/>
  <c r="K20" i="97"/>
  <c r="F20" i="97"/>
  <c r="V19" i="97"/>
  <c r="U19" i="97"/>
  <c r="L19" i="97"/>
  <c r="K19" i="97"/>
  <c r="F19" i="97"/>
  <c r="V18" i="97"/>
  <c r="U18" i="97"/>
  <c r="L18" i="97"/>
  <c r="K18" i="97"/>
  <c r="F18" i="97"/>
  <c r="V17" i="97"/>
  <c r="U17" i="97"/>
  <c r="L17" i="97"/>
  <c r="K17" i="97"/>
  <c r="F17" i="97"/>
  <c r="V16" i="97"/>
  <c r="U16" i="97"/>
  <c r="L16" i="97"/>
  <c r="K16" i="97"/>
  <c r="F16" i="97"/>
  <c r="N12" i="97"/>
  <c r="F5" i="97"/>
  <c r="F6" i="97"/>
  <c r="F7" i="97"/>
  <c r="F9" i="97"/>
  <c r="F12" i="97"/>
  <c r="E12" i="97"/>
  <c r="G12" i="97"/>
  <c r="N46" i="97"/>
  <c r="D12" i="97"/>
  <c r="C12" i="97"/>
  <c r="C10" i="97"/>
  <c r="C9" i="97"/>
  <c r="J9" i="97"/>
  <c r="G9" i="97"/>
  <c r="G8" i="97"/>
  <c r="C8" i="97"/>
  <c r="J8" i="97"/>
  <c r="C7" i="97"/>
  <c r="J7" i="97"/>
  <c r="G7" i="97"/>
  <c r="C6" i="97"/>
  <c r="J6" i="97"/>
  <c r="G6" i="97"/>
  <c r="C5" i="97"/>
  <c r="J5" i="97"/>
  <c r="G5" i="97"/>
  <c r="J51" i="91"/>
  <c r="M42" i="91"/>
  <c r="D49" i="91"/>
  <c r="D51" i="91"/>
  <c r="Q42" i="91"/>
  <c r="S46" i="91"/>
  <c r="C46" i="91"/>
  <c r="T42" i="91"/>
  <c r="S42" i="91"/>
  <c r="R42" i="91"/>
  <c r="P42" i="91"/>
  <c r="O42" i="91"/>
  <c r="N42" i="91"/>
  <c r="Q46" i="91"/>
  <c r="J42" i="91"/>
  <c r="I46" i="91"/>
  <c r="I42" i="91"/>
  <c r="H42" i="91"/>
  <c r="G42" i="91"/>
  <c r="E42" i="91"/>
  <c r="C42" i="91"/>
  <c r="V39" i="91"/>
  <c r="U39" i="91"/>
  <c r="L39" i="91"/>
  <c r="K39" i="91"/>
  <c r="F39" i="91"/>
  <c r="V38" i="91"/>
  <c r="U38" i="91"/>
  <c r="L38" i="91"/>
  <c r="K38" i="91"/>
  <c r="F38" i="91"/>
  <c r="V37" i="91"/>
  <c r="U37" i="91"/>
  <c r="L37" i="91"/>
  <c r="K37" i="91"/>
  <c r="F37" i="91"/>
  <c r="V36" i="91"/>
  <c r="U36" i="91"/>
  <c r="L36" i="91"/>
  <c r="K36" i="91"/>
  <c r="F36" i="91"/>
  <c r="V35" i="91"/>
  <c r="U35" i="91"/>
  <c r="L35" i="91"/>
  <c r="K35" i="91"/>
  <c r="F35" i="91"/>
  <c r="V34" i="91"/>
  <c r="U34" i="91"/>
  <c r="L34" i="91"/>
  <c r="K34" i="91"/>
  <c r="F34" i="91"/>
  <c r="V33" i="91"/>
  <c r="U33" i="91"/>
  <c r="L33" i="91"/>
  <c r="K33" i="91"/>
  <c r="F33" i="91"/>
  <c r="V32" i="91"/>
  <c r="U32" i="91"/>
  <c r="L32" i="91"/>
  <c r="K32" i="91"/>
  <c r="F32" i="91"/>
  <c r="V31" i="91"/>
  <c r="U31" i="91"/>
  <c r="L31" i="91"/>
  <c r="K31" i="91"/>
  <c r="F31" i="91"/>
  <c r="V30" i="91"/>
  <c r="U30" i="91"/>
  <c r="L30" i="91"/>
  <c r="K30" i="91"/>
  <c r="F30" i="91"/>
  <c r="V29" i="91"/>
  <c r="U29" i="91"/>
  <c r="L29" i="91"/>
  <c r="K29" i="91"/>
  <c r="F29" i="91"/>
  <c r="V28" i="91"/>
  <c r="U28" i="91"/>
  <c r="L28" i="91"/>
  <c r="K28" i="91"/>
  <c r="F28" i="91"/>
  <c r="V27" i="91"/>
  <c r="U27" i="91"/>
  <c r="L27" i="91"/>
  <c r="K27" i="91"/>
  <c r="F27" i="91"/>
  <c r="V26" i="91"/>
  <c r="U26" i="91"/>
  <c r="L26" i="91"/>
  <c r="K26" i="91"/>
  <c r="F26" i="91"/>
  <c r="V25" i="91"/>
  <c r="U25" i="91"/>
  <c r="L25" i="91"/>
  <c r="K25" i="91"/>
  <c r="F25" i="91"/>
  <c r="V24" i="91"/>
  <c r="U24" i="91"/>
  <c r="L24" i="91"/>
  <c r="K24" i="91"/>
  <c r="F24" i="91"/>
  <c r="V23" i="91"/>
  <c r="U23" i="91"/>
  <c r="L23" i="91"/>
  <c r="K23" i="91"/>
  <c r="F23" i="91"/>
  <c r="V22" i="91"/>
  <c r="U22" i="91"/>
  <c r="L22" i="91"/>
  <c r="K22" i="91"/>
  <c r="F22" i="91"/>
  <c r="V21" i="91"/>
  <c r="U21" i="91"/>
  <c r="L21" i="91"/>
  <c r="K21" i="91"/>
  <c r="F21" i="91"/>
  <c r="V20" i="91"/>
  <c r="U20" i="91"/>
  <c r="L20" i="91"/>
  <c r="K20" i="91"/>
  <c r="F20" i="91"/>
  <c r="V19" i="91"/>
  <c r="U19" i="91"/>
  <c r="L19" i="91"/>
  <c r="K19" i="91"/>
  <c r="F19" i="91"/>
  <c r="F16" i="91"/>
  <c r="F17" i="91"/>
  <c r="F18" i="91"/>
  <c r="F42" i="91"/>
  <c r="V18" i="91"/>
  <c r="U18" i="91"/>
  <c r="L18" i="91"/>
  <c r="K18" i="91"/>
  <c r="V17" i="91"/>
  <c r="U17" i="91"/>
  <c r="L17" i="91"/>
  <c r="K17" i="91"/>
  <c r="V16" i="91"/>
  <c r="U16" i="91"/>
  <c r="L16" i="91"/>
  <c r="K16" i="91"/>
  <c r="N12" i="91"/>
  <c r="F46" i="91"/>
  <c r="E12" i="91"/>
  <c r="N46" i="91"/>
  <c r="D12" i="91"/>
  <c r="C12" i="91"/>
  <c r="C10" i="91"/>
  <c r="F5" i="91"/>
  <c r="F6" i="91"/>
  <c r="F7" i="91"/>
  <c r="F12" i="91"/>
  <c r="G12" i="91"/>
  <c r="C9" i="91"/>
  <c r="J9" i="91"/>
  <c r="G8" i="91"/>
  <c r="C8" i="91"/>
  <c r="J8" i="91"/>
  <c r="C7" i="91"/>
  <c r="J7" i="91"/>
  <c r="G7" i="91"/>
  <c r="C6" i="91"/>
  <c r="J6" i="91"/>
  <c r="G6" i="91"/>
  <c r="C5" i="91"/>
  <c r="J5" i="91"/>
  <c r="G5" i="91"/>
  <c r="J51" i="98"/>
  <c r="Q42" i="98"/>
  <c r="S46" i="98"/>
  <c r="C46" i="98"/>
  <c r="T42" i="98"/>
  <c r="S42" i="98"/>
  <c r="R42" i="98"/>
  <c r="P42" i="98"/>
  <c r="O42" i="98"/>
  <c r="N42" i="98"/>
  <c r="Q46" i="98"/>
  <c r="M42" i="98"/>
  <c r="D49" i="98"/>
  <c r="D51" i="98"/>
  <c r="J42" i="98"/>
  <c r="I46" i="98"/>
  <c r="I42" i="98"/>
  <c r="H42" i="98"/>
  <c r="G42" i="98"/>
  <c r="E42" i="98"/>
  <c r="C42" i="98"/>
  <c r="V39" i="98"/>
  <c r="U39" i="98"/>
  <c r="L39" i="98"/>
  <c r="K39" i="98"/>
  <c r="F39" i="98"/>
  <c r="V38" i="98"/>
  <c r="U38" i="98"/>
  <c r="L38" i="98"/>
  <c r="K38" i="98"/>
  <c r="F38" i="98"/>
  <c r="V37" i="98"/>
  <c r="U37" i="98"/>
  <c r="L37" i="98"/>
  <c r="K37" i="98"/>
  <c r="F37" i="98"/>
  <c r="V36" i="98"/>
  <c r="U36" i="98"/>
  <c r="L36" i="98"/>
  <c r="K36" i="98"/>
  <c r="F36" i="98"/>
  <c r="V35" i="98"/>
  <c r="U35" i="98"/>
  <c r="L35" i="98"/>
  <c r="K35" i="98"/>
  <c r="F35" i="98"/>
  <c r="V34" i="98"/>
  <c r="U34" i="98"/>
  <c r="L34" i="98"/>
  <c r="L35" i="66"/>
  <c r="L34" i="78"/>
  <c r="L34" i="81"/>
  <c r="L34" i="87"/>
  <c r="L34" i="88"/>
  <c r="L34" i="85"/>
  <c r="L34" i="84"/>
  <c r="L34" i="82"/>
  <c r="L34" i="83"/>
  <c r="L34" i="67"/>
  <c r="L34" i="101"/>
  <c r="L34" i="100"/>
  <c r="L34" i="99"/>
  <c r="L34" i="57"/>
  <c r="K34" i="98"/>
  <c r="K35" i="66"/>
  <c r="K34" i="78"/>
  <c r="K34" i="81"/>
  <c r="K34" i="87"/>
  <c r="K34" i="88"/>
  <c r="K34" i="85"/>
  <c r="K34" i="84"/>
  <c r="K34" i="82"/>
  <c r="K34" i="83"/>
  <c r="K34" i="67"/>
  <c r="K34" i="101"/>
  <c r="K34" i="100"/>
  <c r="K34" i="99"/>
  <c r="K34" i="57"/>
  <c r="F34" i="98"/>
  <c r="V33" i="98"/>
  <c r="U33" i="98"/>
  <c r="L33" i="98"/>
  <c r="K33" i="98"/>
  <c r="F33" i="98"/>
  <c r="V32" i="98"/>
  <c r="U32" i="98"/>
  <c r="L32" i="98"/>
  <c r="K32" i="98"/>
  <c r="F32" i="98"/>
  <c r="V31" i="98"/>
  <c r="U31" i="98"/>
  <c r="L31" i="98"/>
  <c r="K31" i="98"/>
  <c r="F31" i="98"/>
  <c r="V30" i="98"/>
  <c r="U30" i="98"/>
  <c r="L30" i="98"/>
  <c r="K30" i="98"/>
  <c r="F30" i="98"/>
  <c r="V29" i="98"/>
  <c r="U29" i="98"/>
  <c r="L29" i="98"/>
  <c r="K29" i="98"/>
  <c r="F29" i="98"/>
  <c r="V28" i="98"/>
  <c r="U28" i="98"/>
  <c r="L28" i="98"/>
  <c r="K28" i="98"/>
  <c r="F28" i="98"/>
  <c r="V27" i="98"/>
  <c r="U27" i="98"/>
  <c r="L27" i="98"/>
  <c r="K27" i="98"/>
  <c r="F27" i="98"/>
  <c r="V26" i="98"/>
  <c r="U26" i="98"/>
  <c r="L26" i="98"/>
  <c r="K26" i="98"/>
  <c r="F26" i="98"/>
  <c r="V25" i="98"/>
  <c r="U25" i="98"/>
  <c r="L25" i="98"/>
  <c r="K25" i="98"/>
  <c r="F25" i="98"/>
  <c r="V24" i="98"/>
  <c r="U24" i="98"/>
  <c r="L24" i="98"/>
  <c r="K24" i="98"/>
  <c r="F24" i="98"/>
  <c r="V23" i="98"/>
  <c r="U23" i="98"/>
  <c r="L23" i="98"/>
  <c r="K23" i="98"/>
  <c r="F23" i="98"/>
  <c r="V22" i="98"/>
  <c r="U22" i="98"/>
  <c r="L22" i="98"/>
  <c r="K22" i="98"/>
  <c r="F22" i="98"/>
  <c r="V21" i="98"/>
  <c r="U21" i="98"/>
  <c r="L21" i="98"/>
  <c r="K21" i="98"/>
  <c r="F21" i="98"/>
  <c r="V20" i="98"/>
  <c r="U20" i="98"/>
  <c r="L20" i="98"/>
  <c r="K20" i="98"/>
  <c r="F20" i="98"/>
  <c r="V19" i="98"/>
  <c r="U19" i="98"/>
  <c r="L19" i="98"/>
  <c r="K19" i="98"/>
  <c r="F19" i="98"/>
  <c r="V18" i="98"/>
  <c r="U18" i="98"/>
  <c r="L18" i="98"/>
  <c r="K18" i="98"/>
  <c r="F18" i="98"/>
  <c r="V17" i="98"/>
  <c r="U17" i="98"/>
  <c r="L17" i="98"/>
  <c r="K17" i="98"/>
  <c r="F17" i="98"/>
  <c r="V16" i="98"/>
  <c r="U16" i="98"/>
  <c r="L16" i="98"/>
  <c r="K16" i="98"/>
  <c r="F16" i="98"/>
  <c r="N12" i="98"/>
  <c r="L12" i="98"/>
  <c r="F46" i="98"/>
  <c r="F5" i="98"/>
  <c r="F6" i="98"/>
  <c r="F7" i="98"/>
  <c r="F12" i="98"/>
  <c r="E12" i="98"/>
  <c r="G12" i="98"/>
  <c r="N46" i="98"/>
  <c r="D12" i="98"/>
  <c r="C12" i="98"/>
  <c r="C10" i="98"/>
  <c r="G9" i="98"/>
  <c r="C9" i="98"/>
  <c r="J9" i="98"/>
  <c r="G8" i="98"/>
  <c r="C8" i="98"/>
  <c r="J8" i="98"/>
  <c r="C7" i="98"/>
  <c r="J7" i="98"/>
  <c r="G7" i="98"/>
  <c r="C6" i="98"/>
  <c r="J6" i="98"/>
  <c r="G6" i="98"/>
  <c r="C5" i="98"/>
  <c r="J5" i="98"/>
  <c r="G5" i="98"/>
  <c r="J51" i="99"/>
  <c r="Q42" i="99"/>
  <c r="S46" i="99"/>
  <c r="T42" i="99"/>
  <c r="S42" i="99"/>
  <c r="R42" i="99"/>
  <c r="P42" i="99"/>
  <c r="O42" i="99"/>
  <c r="N42" i="99"/>
  <c r="Q46" i="99"/>
  <c r="M42" i="99"/>
  <c r="D49" i="99"/>
  <c r="D51" i="99"/>
  <c r="J42" i="99"/>
  <c r="I42" i="99"/>
  <c r="H42" i="99"/>
  <c r="G42" i="99"/>
  <c r="E42" i="99"/>
  <c r="D42" i="99"/>
  <c r="L1" i="99"/>
  <c r="C42" i="99"/>
  <c r="V39" i="99"/>
  <c r="U39" i="99"/>
  <c r="L39" i="99"/>
  <c r="K39" i="99"/>
  <c r="F39" i="99"/>
  <c r="V38" i="99"/>
  <c r="U38" i="99"/>
  <c r="L38" i="99"/>
  <c r="K38" i="99"/>
  <c r="F38" i="99"/>
  <c r="V37" i="99"/>
  <c r="U37" i="99"/>
  <c r="L37" i="99"/>
  <c r="K37" i="99"/>
  <c r="F37" i="99"/>
  <c r="V36" i="99"/>
  <c r="U36" i="99"/>
  <c r="L36" i="99"/>
  <c r="K36" i="99"/>
  <c r="F36" i="99"/>
  <c r="V35" i="99"/>
  <c r="U35" i="99"/>
  <c r="L35" i="99"/>
  <c r="K35" i="99"/>
  <c r="F35" i="99"/>
  <c r="V34" i="99"/>
  <c r="U34" i="99"/>
  <c r="F34" i="99"/>
  <c r="V33" i="99"/>
  <c r="U33" i="99"/>
  <c r="L33" i="99"/>
  <c r="K33" i="99"/>
  <c r="F33" i="99"/>
  <c r="V32" i="99"/>
  <c r="U32" i="99"/>
  <c r="L32" i="99"/>
  <c r="K32" i="99"/>
  <c r="F32" i="99"/>
  <c r="V31" i="99"/>
  <c r="U31" i="99"/>
  <c r="L31" i="99"/>
  <c r="K31" i="99"/>
  <c r="F31" i="99"/>
  <c r="V30" i="99"/>
  <c r="U30" i="99"/>
  <c r="L30" i="99"/>
  <c r="K30" i="99"/>
  <c r="F30" i="99"/>
  <c r="V29" i="99"/>
  <c r="U29" i="99"/>
  <c r="L29" i="99"/>
  <c r="K29" i="99"/>
  <c r="F29" i="99"/>
  <c r="V28" i="99"/>
  <c r="U28" i="99"/>
  <c r="L28" i="99"/>
  <c r="K28" i="99"/>
  <c r="F28" i="99"/>
  <c r="V27" i="99"/>
  <c r="U27" i="99"/>
  <c r="L27" i="99"/>
  <c r="K27" i="99"/>
  <c r="F27" i="99"/>
  <c r="V26" i="99"/>
  <c r="U26" i="99"/>
  <c r="L26" i="99"/>
  <c r="K26" i="99"/>
  <c r="F26" i="99"/>
  <c r="V25" i="99"/>
  <c r="U25" i="99"/>
  <c r="L25" i="99"/>
  <c r="K25" i="99"/>
  <c r="F25" i="99"/>
  <c r="V24" i="99"/>
  <c r="U24" i="99"/>
  <c r="L24" i="99"/>
  <c r="K24" i="99"/>
  <c r="F24" i="99"/>
  <c r="V23" i="99"/>
  <c r="U23" i="99"/>
  <c r="L23" i="99"/>
  <c r="K23" i="99"/>
  <c r="F23" i="99"/>
  <c r="V22" i="99"/>
  <c r="U22" i="99"/>
  <c r="L22" i="99"/>
  <c r="K22" i="99"/>
  <c r="F22" i="99"/>
  <c r="V21" i="99"/>
  <c r="U21" i="99"/>
  <c r="L21" i="99"/>
  <c r="K21" i="99"/>
  <c r="F21" i="99"/>
  <c r="V20" i="99"/>
  <c r="U20" i="99"/>
  <c r="L20" i="99"/>
  <c r="K20" i="99"/>
  <c r="F20" i="99"/>
  <c r="V19" i="99"/>
  <c r="U19" i="99"/>
  <c r="L19" i="99"/>
  <c r="K19" i="99"/>
  <c r="F19" i="99"/>
  <c r="V18" i="99"/>
  <c r="U18" i="99"/>
  <c r="L18" i="99"/>
  <c r="K18" i="99"/>
  <c r="F18" i="99"/>
  <c r="V17" i="99"/>
  <c r="U17" i="99"/>
  <c r="L17" i="99"/>
  <c r="K17" i="99"/>
  <c r="F17" i="99"/>
  <c r="V16" i="99"/>
  <c r="U16" i="99"/>
  <c r="L16" i="99"/>
  <c r="K16" i="99"/>
  <c r="F16" i="99"/>
  <c r="N12" i="99"/>
  <c r="L12" i="99"/>
  <c r="I12" i="99"/>
  <c r="H12" i="99"/>
  <c r="F46" i="99"/>
  <c r="F5" i="99"/>
  <c r="F6" i="99"/>
  <c r="F7" i="99"/>
  <c r="F9" i="99"/>
  <c r="F12" i="99"/>
  <c r="E12" i="99"/>
  <c r="G12" i="99"/>
  <c r="N46" i="99"/>
  <c r="D12" i="99"/>
  <c r="C12" i="99"/>
  <c r="C10" i="99"/>
  <c r="G9" i="99"/>
  <c r="C9" i="99"/>
  <c r="J9" i="99"/>
  <c r="G8" i="99"/>
  <c r="C8" i="99"/>
  <c r="J8" i="99"/>
  <c r="C7" i="99"/>
  <c r="J7" i="99"/>
  <c r="G7" i="99"/>
  <c r="C6" i="99"/>
  <c r="J6" i="99"/>
  <c r="G6" i="99"/>
  <c r="C5" i="99"/>
  <c r="J5" i="99"/>
  <c r="G5" i="99"/>
  <c r="L2" i="99"/>
  <c r="J51" i="100"/>
  <c r="N42" i="100"/>
  <c r="Q46" i="100"/>
  <c r="T42" i="100"/>
  <c r="S42" i="100"/>
  <c r="V42" i="100"/>
  <c r="R42" i="100"/>
  <c r="Q42" i="100"/>
  <c r="S46" i="100"/>
  <c r="P42" i="100"/>
  <c r="O42" i="100"/>
  <c r="M42" i="100"/>
  <c r="D49" i="100"/>
  <c r="D51" i="100"/>
  <c r="J42" i="100"/>
  <c r="I46" i="100"/>
  <c r="I42" i="100"/>
  <c r="H42" i="100"/>
  <c r="G42" i="100"/>
  <c r="E42" i="100"/>
  <c r="C42" i="100"/>
  <c r="V39" i="100"/>
  <c r="U39" i="100"/>
  <c r="L39" i="100"/>
  <c r="K39" i="100"/>
  <c r="F39" i="100"/>
  <c r="V38" i="100"/>
  <c r="U38" i="100"/>
  <c r="L38" i="100"/>
  <c r="K38" i="100"/>
  <c r="F38" i="100"/>
  <c r="V37" i="100"/>
  <c r="U37" i="100"/>
  <c r="L37" i="100"/>
  <c r="K37" i="100"/>
  <c r="F37" i="100"/>
  <c r="V36" i="100"/>
  <c r="U36" i="100"/>
  <c r="L36" i="100"/>
  <c r="K36" i="100"/>
  <c r="F36" i="100"/>
  <c r="V35" i="100"/>
  <c r="U35" i="100"/>
  <c r="L35" i="100"/>
  <c r="K35" i="100"/>
  <c r="F35" i="100"/>
  <c r="V34" i="100"/>
  <c r="U34" i="100"/>
  <c r="F34" i="100"/>
  <c r="V33" i="100"/>
  <c r="U33" i="100"/>
  <c r="L33" i="100"/>
  <c r="K33" i="100"/>
  <c r="F33" i="100"/>
  <c r="V32" i="100"/>
  <c r="U32" i="100"/>
  <c r="L32" i="100"/>
  <c r="K32" i="100"/>
  <c r="F32" i="100"/>
  <c r="V31" i="100"/>
  <c r="U31" i="100"/>
  <c r="L31" i="100"/>
  <c r="K31" i="100"/>
  <c r="F31" i="100"/>
  <c r="V30" i="100"/>
  <c r="U30" i="100"/>
  <c r="L30" i="100"/>
  <c r="K30" i="100"/>
  <c r="F30" i="100"/>
  <c r="V29" i="100"/>
  <c r="U29" i="100"/>
  <c r="L29" i="100"/>
  <c r="K29" i="100"/>
  <c r="F29" i="100"/>
  <c r="V28" i="100"/>
  <c r="U28" i="100"/>
  <c r="L28" i="100"/>
  <c r="K28" i="100"/>
  <c r="F28" i="100"/>
  <c r="V27" i="100"/>
  <c r="U27" i="100"/>
  <c r="L27" i="100"/>
  <c r="K27" i="100"/>
  <c r="F27" i="100"/>
  <c r="V26" i="100"/>
  <c r="U26" i="100"/>
  <c r="L26" i="100"/>
  <c r="K26" i="100"/>
  <c r="F26" i="100"/>
  <c r="V25" i="100"/>
  <c r="U25" i="100"/>
  <c r="L25" i="100"/>
  <c r="K25" i="100"/>
  <c r="F25" i="100"/>
  <c r="V24" i="100"/>
  <c r="U24" i="100"/>
  <c r="L24" i="100"/>
  <c r="K24" i="100"/>
  <c r="F24" i="100"/>
  <c r="V23" i="100"/>
  <c r="U23" i="100"/>
  <c r="L23" i="100"/>
  <c r="K23" i="100"/>
  <c r="F23" i="100"/>
  <c r="V22" i="100"/>
  <c r="U22" i="100"/>
  <c r="L22" i="100"/>
  <c r="K22" i="100"/>
  <c r="F22" i="100"/>
  <c r="V21" i="100"/>
  <c r="U21" i="100"/>
  <c r="L21" i="100"/>
  <c r="K21" i="100"/>
  <c r="F21" i="100"/>
  <c r="V20" i="100"/>
  <c r="U20" i="100"/>
  <c r="L20" i="100"/>
  <c r="K20" i="100"/>
  <c r="F20" i="100"/>
  <c r="V19" i="100"/>
  <c r="U19" i="100"/>
  <c r="L19" i="100"/>
  <c r="K19" i="100"/>
  <c r="F19" i="100"/>
  <c r="V18" i="100"/>
  <c r="U18" i="100"/>
  <c r="L18" i="100"/>
  <c r="K18" i="100"/>
  <c r="F18" i="100"/>
  <c r="V17" i="100"/>
  <c r="U17" i="100"/>
  <c r="L17" i="100"/>
  <c r="K17" i="100"/>
  <c r="F17" i="100"/>
  <c r="V16" i="100"/>
  <c r="U16" i="100"/>
  <c r="L16" i="100"/>
  <c r="K16" i="100"/>
  <c r="F16" i="100"/>
  <c r="N12" i="100"/>
  <c r="L12" i="100"/>
  <c r="E12" i="100"/>
  <c r="N46" i="100"/>
  <c r="D12" i="100"/>
  <c r="C12" i="100"/>
  <c r="C10" i="100"/>
  <c r="F5" i="100"/>
  <c r="F6" i="100"/>
  <c r="F7" i="100"/>
  <c r="F12" i="100"/>
  <c r="G12" i="100"/>
  <c r="C9" i="100"/>
  <c r="J9" i="100"/>
  <c r="C8" i="100"/>
  <c r="J8" i="100"/>
  <c r="G8" i="100"/>
  <c r="C7" i="100"/>
  <c r="J7" i="100"/>
  <c r="G7" i="100"/>
  <c r="C6" i="100"/>
  <c r="J6" i="100"/>
  <c r="G6" i="100"/>
  <c r="C5" i="100"/>
  <c r="J5" i="100"/>
  <c r="G5" i="100"/>
  <c r="J51" i="101"/>
  <c r="M42" i="101"/>
  <c r="D49" i="101"/>
  <c r="D51" i="101"/>
  <c r="Q42" i="101"/>
  <c r="S46" i="101"/>
  <c r="T42" i="101"/>
  <c r="S42" i="101"/>
  <c r="R42" i="101"/>
  <c r="P42" i="101"/>
  <c r="O42" i="101"/>
  <c r="N42" i="101"/>
  <c r="Q46" i="101"/>
  <c r="J42" i="101"/>
  <c r="I46" i="101"/>
  <c r="I42" i="101"/>
  <c r="H42" i="101"/>
  <c r="G42" i="101"/>
  <c r="E42" i="101"/>
  <c r="C46" i="101"/>
  <c r="C42" i="101"/>
  <c r="V39" i="101"/>
  <c r="U39" i="101"/>
  <c r="L39" i="101"/>
  <c r="K39" i="101"/>
  <c r="F39" i="101"/>
  <c r="V38" i="101"/>
  <c r="U38" i="101"/>
  <c r="L38" i="101"/>
  <c r="K38" i="101"/>
  <c r="F38" i="101"/>
  <c r="V37" i="101"/>
  <c r="U37" i="101"/>
  <c r="L37" i="101"/>
  <c r="K37" i="101"/>
  <c r="F37" i="101"/>
  <c r="V36" i="101"/>
  <c r="U36" i="101"/>
  <c r="L36" i="101"/>
  <c r="K36" i="101"/>
  <c r="F36" i="101"/>
  <c r="V35" i="101"/>
  <c r="U35" i="101"/>
  <c r="L35" i="101"/>
  <c r="K35" i="101"/>
  <c r="F35" i="101"/>
  <c r="V34" i="101"/>
  <c r="U34" i="101"/>
  <c r="F34" i="101"/>
  <c r="V33" i="101"/>
  <c r="U33" i="101"/>
  <c r="L33" i="101"/>
  <c r="K33" i="101"/>
  <c r="F33" i="101"/>
  <c r="V32" i="101"/>
  <c r="U32" i="101"/>
  <c r="L32" i="101"/>
  <c r="K32" i="101"/>
  <c r="F32" i="101"/>
  <c r="V31" i="101"/>
  <c r="U31" i="101"/>
  <c r="L31" i="101"/>
  <c r="K31" i="101"/>
  <c r="F31" i="101"/>
  <c r="V30" i="101"/>
  <c r="U30" i="101"/>
  <c r="L30" i="101"/>
  <c r="K30" i="101"/>
  <c r="F30" i="101"/>
  <c r="V29" i="101"/>
  <c r="U29" i="101"/>
  <c r="L29" i="101"/>
  <c r="K29" i="101"/>
  <c r="F29" i="101"/>
  <c r="V28" i="101"/>
  <c r="U28" i="101"/>
  <c r="L28" i="101"/>
  <c r="K28" i="101"/>
  <c r="F28" i="101"/>
  <c r="V27" i="101"/>
  <c r="U27" i="101"/>
  <c r="L27" i="101"/>
  <c r="K27" i="101"/>
  <c r="F27" i="101"/>
  <c r="V26" i="101"/>
  <c r="U26" i="101"/>
  <c r="L26" i="101"/>
  <c r="K26" i="101"/>
  <c r="F26" i="101"/>
  <c r="V25" i="101"/>
  <c r="U25" i="101"/>
  <c r="L25" i="101"/>
  <c r="K25" i="101"/>
  <c r="F25" i="101"/>
  <c r="V24" i="101"/>
  <c r="U24" i="101"/>
  <c r="L24" i="101"/>
  <c r="K24" i="101"/>
  <c r="F24" i="101"/>
  <c r="V23" i="101"/>
  <c r="U23" i="101"/>
  <c r="L23" i="101"/>
  <c r="K23" i="101"/>
  <c r="F23" i="101"/>
  <c r="V22" i="101"/>
  <c r="U22" i="101"/>
  <c r="L22" i="101"/>
  <c r="K22" i="101"/>
  <c r="F22" i="101"/>
  <c r="V21" i="101"/>
  <c r="U21" i="101"/>
  <c r="L21" i="101"/>
  <c r="K21" i="101"/>
  <c r="F21" i="101"/>
  <c r="V20" i="101"/>
  <c r="U20" i="101"/>
  <c r="L20" i="101"/>
  <c r="K20" i="101"/>
  <c r="F20" i="101"/>
  <c r="V19" i="101"/>
  <c r="U19" i="101"/>
  <c r="L19" i="101"/>
  <c r="K19" i="101"/>
  <c r="F19" i="101"/>
  <c r="V18" i="101"/>
  <c r="U18" i="101"/>
  <c r="L18" i="101"/>
  <c r="K18" i="101"/>
  <c r="F18" i="101"/>
  <c r="V17" i="101"/>
  <c r="U17" i="101"/>
  <c r="L17" i="101"/>
  <c r="K17" i="101"/>
  <c r="F17" i="101"/>
  <c r="V16" i="101"/>
  <c r="U16" i="101"/>
  <c r="L16" i="101"/>
  <c r="K16" i="101"/>
  <c r="F16" i="101"/>
  <c r="N12" i="101"/>
  <c r="F46" i="101"/>
  <c r="E12" i="101"/>
  <c r="N46" i="101"/>
  <c r="D12" i="101"/>
  <c r="C12" i="101"/>
  <c r="C10" i="101"/>
  <c r="F9" i="101"/>
  <c r="G9" i="101"/>
  <c r="C9" i="101"/>
  <c r="J9" i="101"/>
  <c r="G8" i="101"/>
  <c r="C8" i="101"/>
  <c r="J8" i="101"/>
  <c r="C7" i="101"/>
  <c r="J7" i="101"/>
  <c r="F7" i="101"/>
  <c r="G7" i="101"/>
  <c r="C6" i="101"/>
  <c r="J6" i="101"/>
  <c r="F6" i="101"/>
  <c r="G6" i="101"/>
  <c r="C5" i="101"/>
  <c r="J5" i="101"/>
  <c r="F5" i="101"/>
  <c r="G5" i="101"/>
  <c r="J51" i="67"/>
  <c r="M42" i="67"/>
  <c r="D49" i="67"/>
  <c r="D51" i="67"/>
  <c r="Q42" i="67"/>
  <c r="S46" i="67"/>
  <c r="T42" i="67"/>
  <c r="S42" i="67"/>
  <c r="R42" i="67"/>
  <c r="P42" i="67"/>
  <c r="O42" i="67"/>
  <c r="N42" i="67"/>
  <c r="Q46" i="67"/>
  <c r="J42" i="67"/>
  <c r="I46" i="67"/>
  <c r="I42" i="67"/>
  <c r="H42" i="67"/>
  <c r="G42" i="67"/>
  <c r="E42" i="67"/>
  <c r="C42" i="67"/>
  <c r="V39" i="67"/>
  <c r="U39" i="67"/>
  <c r="L39" i="67"/>
  <c r="K39" i="67"/>
  <c r="F39" i="67"/>
  <c r="V38" i="67"/>
  <c r="U38" i="67"/>
  <c r="L38" i="67"/>
  <c r="K38" i="67"/>
  <c r="F38" i="67"/>
  <c r="V37" i="67"/>
  <c r="U37" i="67"/>
  <c r="L37" i="67"/>
  <c r="K37" i="67"/>
  <c r="F37" i="67"/>
  <c r="V36" i="67"/>
  <c r="U36" i="67"/>
  <c r="L36" i="67"/>
  <c r="K36" i="67"/>
  <c r="F36" i="67"/>
  <c r="V35" i="67"/>
  <c r="U35" i="67"/>
  <c r="L35" i="67"/>
  <c r="K35" i="67"/>
  <c r="F35" i="67"/>
  <c r="V34" i="67"/>
  <c r="U34" i="67"/>
  <c r="F34" i="67"/>
  <c r="V33" i="67"/>
  <c r="U33" i="67"/>
  <c r="L33" i="67"/>
  <c r="K33" i="67"/>
  <c r="F33" i="67"/>
  <c r="V32" i="67"/>
  <c r="U32" i="67"/>
  <c r="L32" i="67"/>
  <c r="K32" i="67"/>
  <c r="F32" i="67"/>
  <c r="V31" i="67"/>
  <c r="U31" i="67"/>
  <c r="L31" i="67"/>
  <c r="K31" i="67"/>
  <c r="F31" i="67"/>
  <c r="V30" i="67"/>
  <c r="U30" i="67"/>
  <c r="L30" i="67"/>
  <c r="K30" i="67"/>
  <c r="F30" i="67"/>
  <c r="V29" i="67"/>
  <c r="U29" i="67"/>
  <c r="L29" i="67"/>
  <c r="K29" i="67"/>
  <c r="F29" i="67"/>
  <c r="V28" i="67"/>
  <c r="U28" i="67"/>
  <c r="L28" i="67"/>
  <c r="K28" i="67"/>
  <c r="F28" i="67"/>
  <c r="V27" i="67"/>
  <c r="U27" i="67"/>
  <c r="L27" i="67"/>
  <c r="K27" i="67"/>
  <c r="F27" i="67"/>
  <c r="V26" i="67"/>
  <c r="U26" i="67"/>
  <c r="L26" i="67"/>
  <c r="K26" i="67"/>
  <c r="F26" i="67"/>
  <c r="V25" i="67"/>
  <c r="U25" i="67"/>
  <c r="L25" i="67"/>
  <c r="K25" i="67"/>
  <c r="F25" i="67"/>
  <c r="V24" i="67"/>
  <c r="U24" i="67"/>
  <c r="L24" i="67"/>
  <c r="K24" i="67"/>
  <c r="F24" i="67"/>
  <c r="V23" i="67"/>
  <c r="U23" i="67"/>
  <c r="L23" i="67"/>
  <c r="K23" i="67"/>
  <c r="F23" i="67"/>
  <c r="V22" i="67"/>
  <c r="U22" i="67"/>
  <c r="L22" i="67"/>
  <c r="K22" i="67"/>
  <c r="F22" i="67"/>
  <c r="V21" i="67"/>
  <c r="U21" i="67"/>
  <c r="L21" i="67"/>
  <c r="K21" i="67"/>
  <c r="F21" i="67"/>
  <c r="V20" i="67"/>
  <c r="U20" i="67"/>
  <c r="L20" i="67"/>
  <c r="K20" i="67"/>
  <c r="F20" i="67"/>
  <c r="V19" i="67"/>
  <c r="U19" i="67"/>
  <c r="L19" i="67"/>
  <c r="K19" i="67"/>
  <c r="F19" i="67"/>
  <c r="F16" i="67"/>
  <c r="F17" i="67"/>
  <c r="F18" i="67"/>
  <c r="F42" i="67"/>
  <c r="V18" i="67"/>
  <c r="U18" i="67"/>
  <c r="L18" i="67"/>
  <c r="K18" i="67"/>
  <c r="V17" i="67"/>
  <c r="U17" i="67"/>
  <c r="L17" i="67"/>
  <c r="K17" i="67"/>
  <c r="V16" i="67"/>
  <c r="U16" i="67"/>
  <c r="L16" i="67"/>
  <c r="K16" i="67"/>
  <c r="N12" i="67"/>
  <c r="F46" i="67"/>
  <c r="F5" i="67"/>
  <c r="F6" i="67"/>
  <c r="F7" i="67"/>
  <c r="F9" i="67"/>
  <c r="F12" i="67"/>
  <c r="E12" i="67"/>
  <c r="D12" i="67"/>
  <c r="C12" i="67"/>
  <c r="J12" i="67"/>
  <c r="C10" i="67"/>
  <c r="G9" i="67"/>
  <c r="C9" i="67"/>
  <c r="J9" i="67"/>
  <c r="G8" i="67"/>
  <c r="C8" i="67"/>
  <c r="J8" i="67"/>
  <c r="C7" i="67"/>
  <c r="J7" i="67"/>
  <c r="G7" i="67"/>
  <c r="C6" i="67"/>
  <c r="J6" i="67"/>
  <c r="G6" i="67"/>
  <c r="C5" i="67"/>
  <c r="J5" i="67"/>
  <c r="G5" i="67"/>
  <c r="J51" i="83"/>
  <c r="M42" i="83"/>
  <c r="D49" i="83"/>
  <c r="D51" i="83"/>
  <c r="Q42" i="83"/>
  <c r="S46" i="83"/>
  <c r="T42" i="83"/>
  <c r="S42" i="83"/>
  <c r="R42" i="83"/>
  <c r="P42" i="83"/>
  <c r="O42" i="83"/>
  <c r="N42" i="83"/>
  <c r="Q46" i="83"/>
  <c r="J42" i="83"/>
  <c r="I46" i="83"/>
  <c r="I42" i="83"/>
  <c r="H42" i="83"/>
  <c r="G42" i="83"/>
  <c r="E42" i="83"/>
  <c r="C46" i="83"/>
  <c r="C42" i="83"/>
  <c r="V39" i="83"/>
  <c r="U39" i="83"/>
  <c r="L39" i="83"/>
  <c r="K39" i="83"/>
  <c r="F39" i="83"/>
  <c r="V38" i="83"/>
  <c r="U38" i="83"/>
  <c r="L38" i="83"/>
  <c r="K38" i="83"/>
  <c r="F38" i="83"/>
  <c r="V37" i="83"/>
  <c r="U37" i="83"/>
  <c r="L37" i="83"/>
  <c r="K37" i="83"/>
  <c r="F37" i="83"/>
  <c r="V36" i="83"/>
  <c r="U36" i="83"/>
  <c r="L36" i="83"/>
  <c r="K36" i="83"/>
  <c r="F36" i="83"/>
  <c r="V35" i="83"/>
  <c r="U35" i="83"/>
  <c r="L35" i="83"/>
  <c r="K35" i="83"/>
  <c r="F35" i="83"/>
  <c r="V34" i="83"/>
  <c r="U34" i="83"/>
  <c r="F34" i="83"/>
  <c r="V33" i="83"/>
  <c r="U33" i="83"/>
  <c r="L33" i="83"/>
  <c r="K33" i="83"/>
  <c r="F33" i="83"/>
  <c r="V32" i="83"/>
  <c r="U32" i="83"/>
  <c r="L32" i="83"/>
  <c r="K32" i="83"/>
  <c r="F32" i="83"/>
  <c r="V31" i="83"/>
  <c r="U31" i="83"/>
  <c r="L31" i="83"/>
  <c r="K31" i="83"/>
  <c r="F31" i="83"/>
  <c r="V30" i="83"/>
  <c r="U30" i="83"/>
  <c r="L30" i="83"/>
  <c r="K30" i="83"/>
  <c r="F30" i="83"/>
  <c r="V29" i="83"/>
  <c r="U29" i="83"/>
  <c r="L29" i="83"/>
  <c r="K29" i="83"/>
  <c r="F29" i="83"/>
  <c r="V28" i="83"/>
  <c r="U28" i="83"/>
  <c r="L28" i="83"/>
  <c r="K28" i="83"/>
  <c r="F28" i="83"/>
  <c r="V27" i="83"/>
  <c r="U27" i="83"/>
  <c r="L27" i="83"/>
  <c r="K27" i="83"/>
  <c r="F27" i="83"/>
  <c r="V26" i="83"/>
  <c r="U26" i="83"/>
  <c r="L26" i="83"/>
  <c r="K26" i="83"/>
  <c r="F26" i="83"/>
  <c r="V25" i="83"/>
  <c r="U25" i="83"/>
  <c r="L25" i="83"/>
  <c r="K25" i="83"/>
  <c r="F25" i="83"/>
  <c r="V24" i="83"/>
  <c r="U24" i="83"/>
  <c r="L24" i="83"/>
  <c r="K24" i="83"/>
  <c r="F24" i="83"/>
  <c r="V23" i="83"/>
  <c r="U23" i="83"/>
  <c r="L23" i="83"/>
  <c r="K23" i="83"/>
  <c r="F23" i="83"/>
  <c r="V22" i="83"/>
  <c r="U22" i="83"/>
  <c r="L22" i="83"/>
  <c r="K22" i="83"/>
  <c r="F22" i="83"/>
  <c r="V21" i="83"/>
  <c r="U21" i="83"/>
  <c r="L21" i="83"/>
  <c r="K21" i="83"/>
  <c r="F21" i="83"/>
  <c r="V20" i="83"/>
  <c r="U20" i="83"/>
  <c r="L20" i="83"/>
  <c r="K20" i="83"/>
  <c r="F20" i="83"/>
  <c r="V19" i="83"/>
  <c r="U19" i="83"/>
  <c r="L19" i="83"/>
  <c r="K19" i="83"/>
  <c r="F19" i="83"/>
  <c r="F16" i="83"/>
  <c r="F17" i="83"/>
  <c r="F18" i="83"/>
  <c r="F42" i="83"/>
  <c r="V18" i="83"/>
  <c r="U18" i="83"/>
  <c r="L18" i="83"/>
  <c r="K18" i="83"/>
  <c r="V17" i="83"/>
  <c r="U17" i="83"/>
  <c r="L17" i="83"/>
  <c r="K17" i="83"/>
  <c r="V16" i="83"/>
  <c r="U16" i="83"/>
  <c r="L16" i="83"/>
  <c r="K16" i="83"/>
  <c r="N12" i="83"/>
  <c r="L12" i="83"/>
  <c r="L12" i="4"/>
  <c r="L12" i="129"/>
  <c r="S4" i="108"/>
  <c r="S4" i="58"/>
  <c r="E12" i="83"/>
  <c r="N46" i="83"/>
  <c r="D12" i="83"/>
  <c r="C12" i="83"/>
  <c r="C10" i="83"/>
  <c r="F5" i="83"/>
  <c r="F6" i="83"/>
  <c r="F7" i="83"/>
  <c r="F12" i="83"/>
  <c r="G12" i="83"/>
  <c r="C9" i="83"/>
  <c r="J9" i="83"/>
  <c r="G8" i="83"/>
  <c r="C8" i="83"/>
  <c r="J8" i="83"/>
  <c r="C7" i="83"/>
  <c r="J7" i="83"/>
  <c r="G7" i="83"/>
  <c r="C6" i="83"/>
  <c r="J6" i="83"/>
  <c r="G6" i="83"/>
  <c r="C5" i="83"/>
  <c r="J5" i="83"/>
  <c r="G5" i="83"/>
  <c r="J51" i="82"/>
  <c r="M42" i="82"/>
  <c r="D49" i="82"/>
  <c r="D51" i="82"/>
  <c r="Q42" i="82"/>
  <c r="S46" i="82"/>
  <c r="T42" i="82"/>
  <c r="S42" i="82"/>
  <c r="R42" i="82"/>
  <c r="P42" i="82"/>
  <c r="O42" i="82"/>
  <c r="N42" i="82"/>
  <c r="Q46" i="82"/>
  <c r="J42" i="82"/>
  <c r="I46" i="82"/>
  <c r="I42" i="82"/>
  <c r="H42" i="82"/>
  <c r="G42" i="82"/>
  <c r="E42" i="82"/>
  <c r="D42" i="82"/>
  <c r="C46" i="82"/>
  <c r="C42" i="82"/>
  <c r="V39" i="82"/>
  <c r="U39" i="82"/>
  <c r="L39" i="82"/>
  <c r="K39" i="82"/>
  <c r="F39" i="82"/>
  <c r="V38" i="82"/>
  <c r="U38" i="82"/>
  <c r="L38" i="82"/>
  <c r="K38" i="82"/>
  <c r="F38" i="82"/>
  <c r="V37" i="82"/>
  <c r="U37" i="82"/>
  <c r="L37" i="82"/>
  <c r="K37" i="82"/>
  <c r="F37" i="82"/>
  <c r="V36" i="82"/>
  <c r="U36" i="82"/>
  <c r="L36" i="82"/>
  <c r="K36" i="82"/>
  <c r="F36" i="82"/>
  <c r="V35" i="82"/>
  <c r="U35" i="82"/>
  <c r="L35" i="82"/>
  <c r="K35" i="82"/>
  <c r="F35" i="82"/>
  <c r="V34" i="82"/>
  <c r="U34" i="82"/>
  <c r="F34" i="82"/>
  <c r="V33" i="82"/>
  <c r="U33" i="82"/>
  <c r="L33" i="82"/>
  <c r="K33" i="82"/>
  <c r="F33" i="82"/>
  <c r="V32" i="82"/>
  <c r="U32" i="82"/>
  <c r="L32" i="82"/>
  <c r="K32" i="82"/>
  <c r="F32" i="82"/>
  <c r="V31" i="82"/>
  <c r="U31" i="82"/>
  <c r="L31" i="82"/>
  <c r="K31" i="82"/>
  <c r="F31" i="82"/>
  <c r="V30" i="82"/>
  <c r="U30" i="82"/>
  <c r="L30" i="82"/>
  <c r="K30" i="82"/>
  <c r="F30" i="82"/>
  <c r="V29" i="82"/>
  <c r="U29" i="82"/>
  <c r="L29" i="82"/>
  <c r="K29" i="82"/>
  <c r="F29" i="82"/>
  <c r="V28" i="82"/>
  <c r="U28" i="82"/>
  <c r="L28" i="82"/>
  <c r="K28" i="82"/>
  <c r="F28" i="82"/>
  <c r="V27" i="82"/>
  <c r="U27" i="82"/>
  <c r="L27" i="82"/>
  <c r="K27" i="82"/>
  <c r="F27" i="82"/>
  <c r="V26" i="82"/>
  <c r="U26" i="82"/>
  <c r="L26" i="82"/>
  <c r="K26" i="82"/>
  <c r="F26" i="82"/>
  <c r="V25" i="82"/>
  <c r="U25" i="82"/>
  <c r="L25" i="82"/>
  <c r="K25" i="82"/>
  <c r="F25" i="82"/>
  <c r="V24" i="82"/>
  <c r="U24" i="82"/>
  <c r="L24" i="82"/>
  <c r="K24" i="82"/>
  <c r="F24" i="82"/>
  <c r="V23" i="82"/>
  <c r="U23" i="82"/>
  <c r="L23" i="82"/>
  <c r="K23" i="82"/>
  <c r="F23" i="82"/>
  <c r="V22" i="82"/>
  <c r="U22" i="82"/>
  <c r="L22" i="82"/>
  <c r="K22" i="82"/>
  <c r="F22" i="82"/>
  <c r="V21" i="82"/>
  <c r="U21" i="82"/>
  <c r="L21" i="82"/>
  <c r="K21" i="82"/>
  <c r="F21" i="82"/>
  <c r="V20" i="82"/>
  <c r="U20" i="82"/>
  <c r="L20" i="82"/>
  <c r="K20" i="82"/>
  <c r="F20" i="82"/>
  <c r="V19" i="82"/>
  <c r="U19" i="82"/>
  <c r="L19" i="82"/>
  <c r="K19" i="82"/>
  <c r="F19" i="82"/>
  <c r="V18" i="82"/>
  <c r="U18" i="82"/>
  <c r="L18" i="82"/>
  <c r="K18" i="82"/>
  <c r="F18" i="82"/>
  <c r="V17" i="82"/>
  <c r="U17" i="82"/>
  <c r="L17" i="82"/>
  <c r="K17" i="82"/>
  <c r="F17" i="82"/>
  <c r="V16" i="82"/>
  <c r="U16" i="82"/>
  <c r="L16" i="82"/>
  <c r="K16" i="82"/>
  <c r="F16" i="82"/>
  <c r="N12" i="82"/>
  <c r="I12" i="82"/>
  <c r="H12" i="82"/>
  <c r="F46" i="82"/>
  <c r="F5" i="82"/>
  <c r="F6" i="82"/>
  <c r="F7" i="82"/>
  <c r="F9" i="82"/>
  <c r="F12" i="82"/>
  <c r="E12" i="82"/>
  <c r="D12" i="82"/>
  <c r="C12" i="82"/>
  <c r="J12" i="82"/>
  <c r="C10" i="82"/>
  <c r="G9" i="82"/>
  <c r="C9" i="82"/>
  <c r="J9" i="82"/>
  <c r="G8" i="82"/>
  <c r="C8" i="82"/>
  <c r="J8" i="82"/>
  <c r="C7" i="82"/>
  <c r="J7" i="82"/>
  <c r="G7" i="82"/>
  <c r="C6" i="82"/>
  <c r="J6" i="82"/>
  <c r="G6" i="82"/>
  <c r="C5" i="82"/>
  <c r="J5" i="82"/>
  <c r="G5" i="82"/>
  <c r="L2" i="82"/>
  <c r="J51" i="84"/>
  <c r="M42" i="84"/>
  <c r="D49" i="84"/>
  <c r="D51" i="84"/>
  <c r="Q42" i="84"/>
  <c r="S46" i="84"/>
  <c r="C46" i="84"/>
  <c r="T42" i="84"/>
  <c r="S42" i="84"/>
  <c r="R42" i="84"/>
  <c r="P42" i="84"/>
  <c r="O42" i="84"/>
  <c r="N42" i="84"/>
  <c r="Q46" i="84"/>
  <c r="J42" i="84"/>
  <c r="I42" i="84"/>
  <c r="H42" i="84"/>
  <c r="G42" i="84"/>
  <c r="E42" i="84"/>
  <c r="C42" i="84"/>
  <c r="V39" i="84"/>
  <c r="U39" i="84"/>
  <c r="L39" i="84"/>
  <c r="K39" i="84"/>
  <c r="F39" i="84"/>
  <c r="V38" i="84"/>
  <c r="U38" i="84"/>
  <c r="L38" i="84"/>
  <c r="K38" i="84"/>
  <c r="F38" i="84"/>
  <c r="V37" i="84"/>
  <c r="U37" i="84"/>
  <c r="L37" i="84"/>
  <c r="K37" i="84"/>
  <c r="F37" i="84"/>
  <c r="V36" i="84"/>
  <c r="U36" i="84"/>
  <c r="L36" i="84"/>
  <c r="K36" i="84"/>
  <c r="F36" i="84"/>
  <c r="V35" i="84"/>
  <c r="U35" i="84"/>
  <c r="L35" i="84"/>
  <c r="K35" i="84"/>
  <c r="F35" i="84"/>
  <c r="V34" i="84"/>
  <c r="U34" i="84"/>
  <c r="F34" i="84"/>
  <c r="V33" i="84"/>
  <c r="U33" i="84"/>
  <c r="L33" i="84"/>
  <c r="K33" i="84"/>
  <c r="F33" i="84"/>
  <c r="V32" i="84"/>
  <c r="U32" i="84"/>
  <c r="L32" i="84"/>
  <c r="K32" i="84"/>
  <c r="F32" i="84"/>
  <c r="V31" i="84"/>
  <c r="U31" i="84"/>
  <c r="L31" i="84"/>
  <c r="K31" i="84"/>
  <c r="F31" i="84"/>
  <c r="V30" i="84"/>
  <c r="U30" i="84"/>
  <c r="L30" i="84"/>
  <c r="K30" i="84"/>
  <c r="F30" i="84"/>
  <c r="V29" i="84"/>
  <c r="U29" i="84"/>
  <c r="L29" i="84"/>
  <c r="K29" i="84"/>
  <c r="F29" i="84"/>
  <c r="V28" i="84"/>
  <c r="U28" i="84"/>
  <c r="L28" i="84"/>
  <c r="K28" i="84"/>
  <c r="F28" i="84"/>
  <c r="V27" i="84"/>
  <c r="U27" i="84"/>
  <c r="L27" i="84"/>
  <c r="K27" i="84"/>
  <c r="F27" i="84"/>
  <c r="V26" i="84"/>
  <c r="U26" i="84"/>
  <c r="L26" i="84"/>
  <c r="K26" i="84"/>
  <c r="F26" i="84"/>
  <c r="V25" i="84"/>
  <c r="U25" i="84"/>
  <c r="L25" i="84"/>
  <c r="K25" i="84"/>
  <c r="F25" i="84"/>
  <c r="V24" i="84"/>
  <c r="U24" i="84"/>
  <c r="L24" i="84"/>
  <c r="K24" i="84"/>
  <c r="F24" i="84"/>
  <c r="V23" i="84"/>
  <c r="U23" i="84"/>
  <c r="L23" i="84"/>
  <c r="K23" i="84"/>
  <c r="F23" i="84"/>
  <c r="V22" i="84"/>
  <c r="U22" i="84"/>
  <c r="L22" i="84"/>
  <c r="K22" i="84"/>
  <c r="F22" i="84"/>
  <c r="V21" i="84"/>
  <c r="U21" i="84"/>
  <c r="L21" i="84"/>
  <c r="K21" i="84"/>
  <c r="F21" i="84"/>
  <c r="V20" i="84"/>
  <c r="U20" i="84"/>
  <c r="L20" i="84"/>
  <c r="K20" i="84"/>
  <c r="F20" i="84"/>
  <c r="V19" i="84"/>
  <c r="U19" i="84"/>
  <c r="L19" i="84"/>
  <c r="K19" i="84"/>
  <c r="F19" i="84"/>
  <c r="V18" i="84"/>
  <c r="U18" i="84"/>
  <c r="L18" i="84"/>
  <c r="K18" i="84"/>
  <c r="F18" i="84"/>
  <c r="V17" i="84"/>
  <c r="U17" i="84"/>
  <c r="L17" i="84"/>
  <c r="K17" i="84"/>
  <c r="F17" i="84"/>
  <c r="V16" i="84"/>
  <c r="U16" i="84"/>
  <c r="L16" i="84"/>
  <c r="K16" i="84"/>
  <c r="F16" i="84"/>
  <c r="N12" i="84"/>
  <c r="F5" i="84"/>
  <c r="F6" i="84"/>
  <c r="F7" i="84"/>
  <c r="F9" i="84"/>
  <c r="F12" i="84"/>
  <c r="E12" i="84"/>
  <c r="G12" i="84"/>
  <c r="D12" i="84"/>
  <c r="C12" i="84"/>
  <c r="C10" i="84"/>
  <c r="G9" i="84"/>
  <c r="C9" i="84"/>
  <c r="J9" i="84"/>
  <c r="G8" i="84"/>
  <c r="C8" i="84"/>
  <c r="J8" i="84"/>
  <c r="C7" i="84"/>
  <c r="J7" i="84"/>
  <c r="G7" i="84"/>
  <c r="C6" i="84"/>
  <c r="J6" i="84"/>
  <c r="G6" i="84"/>
  <c r="C5" i="84"/>
  <c r="J5" i="84"/>
  <c r="G5" i="84"/>
  <c r="J51" i="85"/>
  <c r="D51" i="85"/>
  <c r="Q42" i="85"/>
  <c r="S46" i="85"/>
  <c r="C46" i="85"/>
  <c r="T42" i="85"/>
  <c r="S42" i="85"/>
  <c r="R42" i="85"/>
  <c r="P42" i="85"/>
  <c r="O42" i="85"/>
  <c r="N42" i="85"/>
  <c r="Q46" i="85"/>
  <c r="M42" i="85"/>
  <c r="J42" i="85"/>
  <c r="L42" i="85"/>
  <c r="I42" i="85"/>
  <c r="H42" i="85"/>
  <c r="G42" i="85"/>
  <c r="E42" i="85"/>
  <c r="C42" i="85"/>
  <c r="V39" i="85"/>
  <c r="U39" i="85"/>
  <c r="L39" i="85"/>
  <c r="K39" i="85"/>
  <c r="F39" i="85"/>
  <c r="V38" i="85"/>
  <c r="U38" i="85"/>
  <c r="L38" i="85"/>
  <c r="K38" i="85"/>
  <c r="F38" i="85"/>
  <c r="V37" i="85"/>
  <c r="U37" i="85"/>
  <c r="L37" i="85"/>
  <c r="K37" i="85"/>
  <c r="F37" i="85"/>
  <c r="V36" i="85"/>
  <c r="U36" i="85"/>
  <c r="L36" i="85"/>
  <c r="K36" i="85"/>
  <c r="F36" i="85"/>
  <c r="V35" i="85"/>
  <c r="U35" i="85"/>
  <c r="L35" i="85"/>
  <c r="K35" i="85"/>
  <c r="F35" i="85"/>
  <c r="V34" i="85"/>
  <c r="U34" i="85"/>
  <c r="F34" i="85"/>
  <c r="V33" i="85"/>
  <c r="U33" i="85"/>
  <c r="L33" i="85"/>
  <c r="K33" i="85"/>
  <c r="F33" i="85"/>
  <c r="V32" i="85"/>
  <c r="U32" i="85"/>
  <c r="L32" i="85"/>
  <c r="K32" i="85"/>
  <c r="F32" i="85"/>
  <c r="V31" i="85"/>
  <c r="U31" i="85"/>
  <c r="L31" i="85"/>
  <c r="K31" i="85"/>
  <c r="F31" i="85"/>
  <c r="V30" i="85"/>
  <c r="U30" i="85"/>
  <c r="L30" i="85"/>
  <c r="K30" i="85"/>
  <c r="F30" i="85"/>
  <c r="V29" i="85"/>
  <c r="U29" i="85"/>
  <c r="L29" i="85"/>
  <c r="K29" i="85"/>
  <c r="F29" i="85"/>
  <c r="V28" i="85"/>
  <c r="U28" i="85"/>
  <c r="L28" i="85"/>
  <c r="K28" i="85"/>
  <c r="F28" i="85"/>
  <c r="V27" i="85"/>
  <c r="U27" i="85"/>
  <c r="L27" i="85"/>
  <c r="K27" i="85"/>
  <c r="F27" i="85"/>
  <c r="V26" i="85"/>
  <c r="U26" i="85"/>
  <c r="L26" i="85"/>
  <c r="K26" i="85"/>
  <c r="F26" i="85"/>
  <c r="V25" i="85"/>
  <c r="U25" i="85"/>
  <c r="L25" i="85"/>
  <c r="K25" i="85"/>
  <c r="F25" i="85"/>
  <c r="V24" i="85"/>
  <c r="U24" i="85"/>
  <c r="L24" i="85"/>
  <c r="K24" i="85"/>
  <c r="F24" i="85"/>
  <c r="V23" i="85"/>
  <c r="U23" i="85"/>
  <c r="L23" i="85"/>
  <c r="K23" i="85"/>
  <c r="F23" i="85"/>
  <c r="V22" i="85"/>
  <c r="U22" i="85"/>
  <c r="L22" i="85"/>
  <c r="K22" i="85"/>
  <c r="F22" i="85"/>
  <c r="V21" i="85"/>
  <c r="U21" i="85"/>
  <c r="L21" i="85"/>
  <c r="K21" i="85"/>
  <c r="F21" i="85"/>
  <c r="V20" i="85"/>
  <c r="U20" i="85"/>
  <c r="L20" i="85"/>
  <c r="K20" i="85"/>
  <c r="F20" i="85"/>
  <c r="V19" i="85"/>
  <c r="U19" i="85"/>
  <c r="L19" i="85"/>
  <c r="K19" i="85"/>
  <c r="F19" i="85"/>
  <c r="V18" i="85"/>
  <c r="U18" i="85"/>
  <c r="L18" i="85"/>
  <c r="K18" i="85"/>
  <c r="F18" i="85"/>
  <c r="V17" i="85"/>
  <c r="U17" i="85"/>
  <c r="L17" i="85"/>
  <c r="K17" i="85"/>
  <c r="F17" i="85"/>
  <c r="V16" i="85"/>
  <c r="U16" i="85"/>
  <c r="L16" i="85"/>
  <c r="K16" i="85"/>
  <c r="F16" i="85"/>
  <c r="N12" i="85"/>
  <c r="L12" i="85"/>
  <c r="F46" i="85"/>
  <c r="F5" i="85"/>
  <c r="F6" i="85"/>
  <c r="F7" i="85"/>
  <c r="F12" i="85"/>
  <c r="E12" i="85"/>
  <c r="G12" i="85"/>
  <c r="N46" i="85"/>
  <c r="D12" i="85"/>
  <c r="C12" i="85"/>
  <c r="C10" i="85"/>
  <c r="G9" i="85"/>
  <c r="C9" i="85"/>
  <c r="J9" i="85"/>
  <c r="G8" i="85"/>
  <c r="C8" i="85"/>
  <c r="J8" i="85"/>
  <c r="C7" i="85"/>
  <c r="J7" i="85"/>
  <c r="G7" i="85"/>
  <c r="C6" i="85"/>
  <c r="J6" i="85"/>
  <c r="G6" i="85"/>
  <c r="C5" i="85"/>
  <c r="J5" i="85"/>
  <c r="G5" i="85"/>
  <c r="J51" i="88"/>
  <c r="M42" i="88"/>
  <c r="D49" i="88"/>
  <c r="D51" i="88"/>
  <c r="T42" i="88"/>
  <c r="S42" i="88"/>
  <c r="R42" i="88"/>
  <c r="Q42" i="88"/>
  <c r="S46" i="88"/>
  <c r="P42" i="88"/>
  <c r="O42" i="88"/>
  <c r="N42" i="88"/>
  <c r="Q46" i="88"/>
  <c r="J42" i="88"/>
  <c r="I46" i="88"/>
  <c r="I42" i="88"/>
  <c r="H42" i="88"/>
  <c r="G42" i="88"/>
  <c r="E42" i="88"/>
  <c r="C46" i="88"/>
  <c r="C42" i="88"/>
  <c r="V39" i="88"/>
  <c r="U39" i="88"/>
  <c r="L39" i="88"/>
  <c r="K39" i="88"/>
  <c r="F39" i="88"/>
  <c r="V38" i="88"/>
  <c r="U38" i="88"/>
  <c r="L38" i="88"/>
  <c r="K38" i="88"/>
  <c r="F38" i="88"/>
  <c r="V37" i="88"/>
  <c r="U37" i="88"/>
  <c r="L37" i="88"/>
  <c r="K37" i="88"/>
  <c r="F37" i="88"/>
  <c r="V36" i="88"/>
  <c r="U36" i="88"/>
  <c r="L36" i="88"/>
  <c r="K36" i="88"/>
  <c r="F36" i="88"/>
  <c r="V35" i="88"/>
  <c r="U35" i="88"/>
  <c r="L35" i="88"/>
  <c r="K35" i="88"/>
  <c r="F35" i="88"/>
  <c r="V34" i="88"/>
  <c r="U34" i="88"/>
  <c r="F34" i="88"/>
  <c r="V33" i="88"/>
  <c r="U33" i="88"/>
  <c r="L33" i="88"/>
  <c r="K33" i="88"/>
  <c r="F33" i="88"/>
  <c r="V32" i="88"/>
  <c r="U32" i="88"/>
  <c r="L32" i="88"/>
  <c r="K32" i="88"/>
  <c r="F32" i="88"/>
  <c r="V31" i="88"/>
  <c r="U31" i="88"/>
  <c r="L31" i="88"/>
  <c r="K31" i="88"/>
  <c r="F31" i="88"/>
  <c r="V30" i="88"/>
  <c r="U30" i="88"/>
  <c r="L30" i="88"/>
  <c r="K30" i="88"/>
  <c r="F30" i="88"/>
  <c r="V29" i="88"/>
  <c r="U29" i="88"/>
  <c r="L29" i="88"/>
  <c r="K29" i="88"/>
  <c r="F29" i="88"/>
  <c r="V28" i="88"/>
  <c r="U28" i="88"/>
  <c r="L28" i="88"/>
  <c r="K28" i="88"/>
  <c r="F28" i="88"/>
  <c r="V27" i="88"/>
  <c r="U27" i="88"/>
  <c r="L27" i="88"/>
  <c r="K27" i="88"/>
  <c r="F27" i="88"/>
  <c r="V26" i="88"/>
  <c r="U26" i="88"/>
  <c r="L26" i="88"/>
  <c r="K26" i="88"/>
  <c r="F26" i="88"/>
  <c r="V25" i="88"/>
  <c r="U25" i="88"/>
  <c r="L25" i="88"/>
  <c r="K25" i="88"/>
  <c r="F25" i="88"/>
  <c r="V24" i="88"/>
  <c r="U24" i="88"/>
  <c r="L24" i="88"/>
  <c r="K24" i="88"/>
  <c r="F24" i="88"/>
  <c r="V23" i="88"/>
  <c r="U23" i="88"/>
  <c r="L23" i="88"/>
  <c r="K23" i="88"/>
  <c r="F23" i="88"/>
  <c r="V22" i="88"/>
  <c r="U22" i="88"/>
  <c r="L22" i="88"/>
  <c r="K22" i="88"/>
  <c r="F22" i="88"/>
  <c r="V21" i="88"/>
  <c r="U21" i="88"/>
  <c r="L21" i="88"/>
  <c r="K21" i="88"/>
  <c r="F21" i="88"/>
  <c r="V20" i="88"/>
  <c r="U20" i="88"/>
  <c r="L20" i="88"/>
  <c r="K20" i="88"/>
  <c r="F20" i="88"/>
  <c r="V19" i="88"/>
  <c r="U19" i="88"/>
  <c r="L19" i="88"/>
  <c r="K19" i="88"/>
  <c r="F19" i="88"/>
  <c r="V18" i="88"/>
  <c r="U18" i="88"/>
  <c r="L18" i="88"/>
  <c r="K18" i="88"/>
  <c r="F18" i="88"/>
  <c r="V17" i="88"/>
  <c r="U17" i="88"/>
  <c r="L17" i="88"/>
  <c r="K17" i="88"/>
  <c r="F17" i="88"/>
  <c r="V16" i="88"/>
  <c r="U16" i="88"/>
  <c r="L16" i="88"/>
  <c r="K16" i="88"/>
  <c r="F16" i="88"/>
  <c r="N12" i="88"/>
  <c r="F46" i="88"/>
  <c r="F5" i="88"/>
  <c r="F6" i="88"/>
  <c r="F7" i="88"/>
  <c r="F12" i="88"/>
  <c r="E12" i="88"/>
  <c r="G12" i="88"/>
  <c r="N46" i="88"/>
  <c r="D12" i="88"/>
  <c r="C12" i="88"/>
  <c r="C10" i="88"/>
  <c r="G9" i="88"/>
  <c r="C9" i="88"/>
  <c r="J9" i="88"/>
  <c r="G8" i="88"/>
  <c r="C8" i="88"/>
  <c r="J8" i="88"/>
  <c r="C7" i="88"/>
  <c r="J7" i="88"/>
  <c r="G7" i="88"/>
  <c r="C6" i="88"/>
  <c r="J6" i="88"/>
  <c r="G6" i="88"/>
  <c r="C5" i="88"/>
  <c r="J5" i="88"/>
  <c r="G5" i="88"/>
  <c r="J51" i="87"/>
  <c r="Q42" i="87"/>
  <c r="S46" i="87"/>
  <c r="E12" i="87"/>
  <c r="N46" i="87"/>
  <c r="T42" i="87"/>
  <c r="S42" i="87"/>
  <c r="R42" i="87"/>
  <c r="P42" i="87"/>
  <c r="O42" i="87"/>
  <c r="N42" i="87"/>
  <c r="Q46" i="87"/>
  <c r="M42" i="87"/>
  <c r="D49" i="87"/>
  <c r="D51" i="87"/>
  <c r="J42" i="87"/>
  <c r="I46" i="87"/>
  <c r="I42" i="87"/>
  <c r="H42" i="87"/>
  <c r="G42" i="87"/>
  <c r="E42" i="87"/>
  <c r="C46" i="87"/>
  <c r="C42" i="87"/>
  <c r="V39" i="87"/>
  <c r="U39" i="87"/>
  <c r="L39" i="87"/>
  <c r="K39" i="87"/>
  <c r="F39" i="87"/>
  <c r="V38" i="87"/>
  <c r="U38" i="87"/>
  <c r="L38" i="87"/>
  <c r="K38" i="87"/>
  <c r="F38" i="87"/>
  <c r="V37" i="87"/>
  <c r="U37" i="87"/>
  <c r="L37" i="87"/>
  <c r="K37" i="87"/>
  <c r="F37" i="87"/>
  <c r="V36" i="87"/>
  <c r="U36" i="87"/>
  <c r="L36" i="87"/>
  <c r="K36" i="87"/>
  <c r="F36" i="87"/>
  <c r="V35" i="87"/>
  <c r="U35" i="87"/>
  <c r="L35" i="87"/>
  <c r="K35" i="87"/>
  <c r="F35" i="87"/>
  <c r="V34" i="87"/>
  <c r="U34" i="87"/>
  <c r="F34" i="87"/>
  <c r="V33" i="87"/>
  <c r="U33" i="87"/>
  <c r="L33" i="87"/>
  <c r="K33" i="87"/>
  <c r="F33" i="87"/>
  <c r="V32" i="87"/>
  <c r="U32" i="87"/>
  <c r="L32" i="87"/>
  <c r="K32" i="87"/>
  <c r="F32" i="87"/>
  <c r="V31" i="87"/>
  <c r="U31" i="87"/>
  <c r="L31" i="87"/>
  <c r="K31" i="87"/>
  <c r="F31" i="87"/>
  <c r="V30" i="87"/>
  <c r="U30" i="87"/>
  <c r="L30" i="87"/>
  <c r="K30" i="87"/>
  <c r="F30" i="87"/>
  <c r="V29" i="87"/>
  <c r="U29" i="87"/>
  <c r="L29" i="87"/>
  <c r="K29" i="87"/>
  <c r="F29" i="87"/>
  <c r="V28" i="87"/>
  <c r="U28" i="87"/>
  <c r="L28" i="87"/>
  <c r="K28" i="87"/>
  <c r="F28" i="87"/>
  <c r="V27" i="87"/>
  <c r="U27" i="87"/>
  <c r="L27" i="87"/>
  <c r="K27" i="87"/>
  <c r="F27" i="87"/>
  <c r="V26" i="87"/>
  <c r="U26" i="87"/>
  <c r="L26" i="87"/>
  <c r="K26" i="87"/>
  <c r="F26" i="87"/>
  <c r="V25" i="87"/>
  <c r="U25" i="87"/>
  <c r="L25" i="87"/>
  <c r="K25" i="87"/>
  <c r="F25" i="87"/>
  <c r="V24" i="87"/>
  <c r="U24" i="87"/>
  <c r="L24" i="87"/>
  <c r="K24" i="87"/>
  <c r="F24" i="87"/>
  <c r="V23" i="87"/>
  <c r="U23" i="87"/>
  <c r="L23" i="87"/>
  <c r="K23" i="87"/>
  <c r="F23" i="87"/>
  <c r="V22" i="87"/>
  <c r="U22" i="87"/>
  <c r="L22" i="87"/>
  <c r="K22" i="87"/>
  <c r="F22" i="87"/>
  <c r="V21" i="87"/>
  <c r="U21" i="87"/>
  <c r="L21" i="87"/>
  <c r="K21" i="87"/>
  <c r="F21" i="87"/>
  <c r="V20" i="87"/>
  <c r="U20" i="87"/>
  <c r="L20" i="87"/>
  <c r="K20" i="87"/>
  <c r="F20" i="87"/>
  <c r="V19" i="87"/>
  <c r="U19" i="87"/>
  <c r="L19" i="87"/>
  <c r="K19" i="87"/>
  <c r="F19" i="87"/>
  <c r="V18" i="87"/>
  <c r="U18" i="87"/>
  <c r="L18" i="87"/>
  <c r="K18" i="87"/>
  <c r="F18" i="87"/>
  <c r="V17" i="87"/>
  <c r="U17" i="87"/>
  <c r="L17" i="87"/>
  <c r="K17" i="87"/>
  <c r="F17" i="87"/>
  <c r="V16" i="87"/>
  <c r="U16" i="87"/>
  <c r="L16" i="87"/>
  <c r="K16" i="87"/>
  <c r="F16" i="87"/>
  <c r="N12" i="87"/>
  <c r="F5" i="87"/>
  <c r="F6" i="87"/>
  <c r="F7" i="87"/>
  <c r="F9" i="87"/>
  <c r="F12" i="87"/>
  <c r="G12" i="87"/>
  <c r="D12" i="87"/>
  <c r="C12" i="87"/>
  <c r="C10" i="87"/>
  <c r="G9" i="87"/>
  <c r="C9" i="87"/>
  <c r="J9" i="87"/>
  <c r="G8" i="87"/>
  <c r="C8" i="87"/>
  <c r="J8" i="87"/>
  <c r="C7" i="87"/>
  <c r="J7" i="87"/>
  <c r="G7" i="87"/>
  <c r="C6" i="87"/>
  <c r="J6" i="87"/>
  <c r="G6" i="87"/>
  <c r="C5" i="87"/>
  <c r="J5" i="87"/>
  <c r="G5" i="87"/>
  <c r="J51" i="81"/>
  <c r="M42" i="81"/>
  <c r="D49" i="81"/>
  <c r="D51" i="81"/>
  <c r="Q42" i="81"/>
  <c r="S46" i="81"/>
  <c r="T42" i="81"/>
  <c r="S42" i="81"/>
  <c r="R42" i="81"/>
  <c r="P42" i="81"/>
  <c r="O42" i="81"/>
  <c r="N42" i="81"/>
  <c r="Q46" i="81"/>
  <c r="J42" i="81"/>
  <c r="I46" i="81"/>
  <c r="I42" i="81"/>
  <c r="H42" i="81"/>
  <c r="G42" i="81"/>
  <c r="E42" i="81"/>
  <c r="D42" i="81"/>
  <c r="C46" i="81"/>
  <c r="C42" i="81"/>
  <c r="V39" i="81"/>
  <c r="U39" i="81"/>
  <c r="L39" i="81"/>
  <c r="K39" i="81"/>
  <c r="F39" i="81"/>
  <c r="V38" i="81"/>
  <c r="U38" i="81"/>
  <c r="L38" i="81"/>
  <c r="K38" i="81"/>
  <c r="F38" i="81"/>
  <c r="V37" i="81"/>
  <c r="U37" i="81"/>
  <c r="L37" i="81"/>
  <c r="K37" i="81"/>
  <c r="F37" i="81"/>
  <c r="V36" i="81"/>
  <c r="U36" i="81"/>
  <c r="L36" i="81"/>
  <c r="K36" i="81"/>
  <c r="F36" i="81"/>
  <c r="V35" i="81"/>
  <c r="U35" i="81"/>
  <c r="L35" i="81"/>
  <c r="K35" i="81"/>
  <c r="F35" i="81"/>
  <c r="V34" i="81"/>
  <c r="U34" i="81"/>
  <c r="F34" i="81"/>
  <c r="V33" i="81"/>
  <c r="U33" i="81"/>
  <c r="L33" i="81"/>
  <c r="K33" i="81"/>
  <c r="F33" i="81"/>
  <c r="V32" i="81"/>
  <c r="U32" i="81"/>
  <c r="L32" i="81"/>
  <c r="K32" i="81"/>
  <c r="F32" i="81"/>
  <c r="V31" i="81"/>
  <c r="U31" i="81"/>
  <c r="L31" i="81"/>
  <c r="K31" i="81"/>
  <c r="F31" i="81"/>
  <c r="V30" i="81"/>
  <c r="U30" i="81"/>
  <c r="L30" i="81"/>
  <c r="K30" i="81"/>
  <c r="F30" i="81"/>
  <c r="V29" i="81"/>
  <c r="U29" i="81"/>
  <c r="L29" i="81"/>
  <c r="K29" i="81"/>
  <c r="F29" i="81"/>
  <c r="V28" i="81"/>
  <c r="U28" i="81"/>
  <c r="L28" i="81"/>
  <c r="K28" i="81"/>
  <c r="F28" i="81"/>
  <c r="V27" i="81"/>
  <c r="U27" i="81"/>
  <c r="L27" i="81"/>
  <c r="K27" i="81"/>
  <c r="F27" i="81"/>
  <c r="V26" i="81"/>
  <c r="U26" i="81"/>
  <c r="L26" i="81"/>
  <c r="K26" i="81"/>
  <c r="F26" i="81"/>
  <c r="V25" i="81"/>
  <c r="U25" i="81"/>
  <c r="L25" i="81"/>
  <c r="K25" i="81"/>
  <c r="F25" i="81"/>
  <c r="V24" i="81"/>
  <c r="U24" i="81"/>
  <c r="L24" i="81"/>
  <c r="K24" i="81"/>
  <c r="F24" i="81"/>
  <c r="V23" i="81"/>
  <c r="U23" i="81"/>
  <c r="L23" i="81"/>
  <c r="K23" i="81"/>
  <c r="F23" i="81"/>
  <c r="V22" i="81"/>
  <c r="U22" i="81"/>
  <c r="L22" i="81"/>
  <c r="K22" i="81"/>
  <c r="F22" i="81"/>
  <c r="V21" i="81"/>
  <c r="U21" i="81"/>
  <c r="L21" i="81"/>
  <c r="K21" i="81"/>
  <c r="F21" i="81"/>
  <c r="V20" i="81"/>
  <c r="U20" i="81"/>
  <c r="L20" i="81"/>
  <c r="K20" i="81"/>
  <c r="F20" i="81"/>
  <c r="V19" i="81"/>
  <c r="U19" i="81"/>
  <c r="L19" i="81"/>
  <c r="K19" i="81"/>
  <c r="F19" i="81"/>
  <c r="V18" i="81"/>
  <c r="U18" i="81"/>
  <c r="L18" i="81"/>
  <c r="K18" i="81"/>
  <c r="F18" i="81"/>
  <c r="V17" i="81"/>
  <c r="U17" i="81"/>
  <c r="L17" i="81"/>
  <c r="K17" i="81"/>
  <c r="F17" i="81"/>
  <c r="V16" i="81"/>
  <c r="U16" i="81"/>
  <c r="L16" i="81"/>
  <c r="K16" i="81"/>
  <c r="F16" i="81"/>
  <c r="N12" i="81"/>
  <c r="L12" i="81"/>
  <c r="I12" i="81"/>
  <c r="H12" i="81"/>
  <c r="F46" i="81"/>
  <c r="F5" i="81"/>
  <c r="F6" i="81"/>
  <c r="F7" i="81"/>
  <c r="F12" i="81"/>
  <c r="E12" i="81"/>
  <c r="G12" i="81"/>
  <c r="N46" i="81"/>
  <c r="D12" i="81"/>
  <c r="C12" i="81"/>
  <c r="C10" i="81"/>
  <c r="G9" i="81"/>
  <c r="C9" i="81"/>
  <c r="J9" i="81"/>
  <c r="G8" i="81"/>
  <c r="C8" i="81"/>
  <c r="J8" i="81"/>
  <c r="C7" i="81"/>
  <c r="J7" i="81"/>
  <c r="G7" i="81"/>
  <c r="C6" i="81"/>
  <c r="J6" i="81"/>
  <c r="G6" i="81"/>
  <c r="C5" i="81"/>
  <c r="J5" i="81"/>
  <c r="G5" i="81"/>
  <c r="L2" i="81"/>
  <c r="J51" i="78"/>
  <c r="Q42" i="78"/>
  <c r="S46" i="78"/>
  <c r="T42" i="78"/>
  <c r="S42" i="78"/>
  <c r="R42" i="78"/>
  <c r="P42" i="78"/>
  <c r="O42" i="78"/>
  <c r="N42" i="78"/>
  <c r="Q46" i="78"/>
  <c r="M42" i="78"/>
  <c r="D49" i="78"/>
  <c r="D51" i="78"/>
  <c r="J42" i="78"/>
  <c r="I42" i="78"/>
  <c r="H42" i="78"/>
  <c r="G42" i="78"/>
  <c r="E42" i="78"/>
  <c r="D42" i="78"/>
  <c r="L1" i="78"/>
  <c r="C42" i="78"/>
  <c r="V39" i="78"/>
  <c r="U39" i="78"/>
  <c r="L39" i="78"/>
  <c r="K39" i="78"/>
  <c r="F39" i="78"/>
  <c r="V38" i="78"/>
  <c r="U38" i="78"/>
  <c r="L38" i="78"/>
  <c r="K38" i="78"/>
  <c r="F38" i="78"/>
  <c r="V37" i="78"/>
  <c r="U37" i="78"/>
  <c r="L37" i="78"/>
  <c r="K37" i="78"/>
  <c r="F37" i="78"/>
  <c r="V36" i="78"/>
  <c r="U36" i="78"/>
  <c r="L36" i="78"/>
  <c r="K36" i="78"/>
  <c r="F36" i="78"/>
  <c r="V35" i="78"/>
  <c r="U35" i="78"/>
  <c r="L35" i="78"/>
  <c r="K35" i="78"/>
  <c r="F35" i="78"/>
  <c r="V34" i="78"/>
  <c r="U34" i="78"/>
  <c r="F34" i="78"/>
  <c r="V33" i="78"/>
  <c r="U33" i="78"/>
  <c r="L33" i="78"/>
  <c r="K33" i="78"/>
  <c r="F33" i="78"/>
  <c r="V32" i="78"/>
  <c r="U32" i="78"/>
  <c r="L32" i="78"/>
  <c r="K32" i="78"/>
  <c r="F32" i="78"/>
  <c r="V31" i="78"/>
  <c r="U31" i="78"/>
  <c r="L31" i="78"/>
  <c r="K31" i="78"/>
  <c r="F31" i="78"/>
  <c r="V30" i="78"/>
  <c r="U30" i="78"/>
  <c r="L30" i="78"/>
  <c r="K30" i="78"/>
  <c r="F30" i="78"/>
  <c r="V29" i="78"/>
  <c r="U29" i="78"/>
  <c r="L29" i="78"/>
  <c r="K29" i="78"/>
  <c r="F29" i="78"/>
  <c r="V28" i="78"/>
  <c r="U28" i="78"/>
  <c r="L28" i="78"/>
  <c r="K28" i="78"/>
  <c r="F28" i="78"/>
  <c r="V27" i="78"/>
  <c r="U27" i="78"/>
  <c r="L27" i="78"/>
  <c r="K27" i="78"/>
  <c r="F27" i="78"/>
  <c r="V26" i="78"/>
  <c r="U26" i="78"/>
  <c r="L26" i="78"/>
  <c r="K26" i="78"/>
  <c r="F26" i="78"/>
  <c r="V25" i="78"/>
  <c r="U25" i="78"/>
  <c r="L25" i="78"/>
  <c r="K25" i="78"/>
  <c r="F25" i="78"/>
  <c r="V24" i="78"/>
  <c r="U24" i="78"/>
  <c r="L24" i="78"/>
  <c r="K24" i="78"/>
  <c r="F24" i="78"/>
  <c r="V23" i="78"/>
  <c r="U23" i="78"/>
  <c r="L23" i="78"/>
  <c r="K23" i="78"/>
  <c r="F23" i="78"/>
  <c r="V22" i="78"/>
  <c r="U22" i="78"/>
  <c r="L22" i="78"/>
  <c r="K22" i="78"/>
  <c r="F22" i="78"/>
  <c r="V20" i="78"/>
  <c r="U20" i="78"/>
  <c r="L20" i="78"/>
  <c r="K20" i="78"/>
  <c r="F20" i="78"/>
  <c r="V19" i="78"/>
  <c r="U19" i="78"/>
  <c r="L19" i="78"/>
  <c r="K19" i="78"/>
  <c r="F19" i="78"/>
  <c r="V18" i="78"/>
  <c r="U18" i="78"/>
  <c r="L18" i="78"/>
  <c r="K18" i="78"/>
  <c r="F18" i="78"/>
  <c r="V17" i="78"/>
  <c r="U17" i="78"/>
  <c r="L17" i="78"/>
  <c r="K17" i="78"/>
  <c r="F17" i="78"/>
  <c r="V16" i="78"/>
  <c r="U16" i="78"/>
  <c r="L16" i="78"/>
  <c r="K16" i="78"/>
  <c r="F16" i="78"/>
  <c r="N12" i="78"/>
  <c r="L12" i="78"/>
  <c r="I12" i="78"/>
  <c r="H12" i="78"/>
  <c r="E12" i="78"/>
  <c r="N46" i="78"/>
  <c r="D12" i="78"/>
  <c r="C12" i="78"/>
  <c r="C10" i="78"/>
  <c r="G9" i="78"/>
  <c r="C9" i="78"/>
  <c r="J9" i="78"/>
  <c r="C8" i="78"/>
  <c r="J8" i="78"/>
  <c r="G8" i="78"/>
  <c r="C7" i="78"/>
  <c r="J7" i="78"/>
  <c r="F7" i="78"/>
  <c r="G7" i="78"/>
  <c r="C6" i="78"/>
  <c r="J6" i="78"/>
  <c r="F6" i="78"/>
  <c r="G6" i="78"/>
  <c r="C5" i="78"/>
  <c r="J5" i="78"/>
  <c r="F5" i="78"/>
  <c r="G5" i="78"/>
  <c r="S28" i="57"/>
  <c r="S33" i="58"/>
  <c r="S35" i="57"/>
  <c r="S40" i="58"/>
  <c r="Q35" i="57"/>
  <c r="Q40" i="58"/>
  <c r="Q39" i="57"/>
  <c r="Q44" i="58"/>
  <c r="O35" i="57"/>
  <c r="O40" i="58"/>
  <c r="O39" i="57"/>
  <c r="O44" i="58"/>
  <c r="N35" i="57"/>
  <c r="N40" i="58"/>
  <c r="N36" i="57"/>
  <c r="N41" i="58"/>
  <c r="M28" i="57"/>
  <c r="M33" i="58"/>
  <c r="M36" i="57"/>
  <c r="M41" i="58"/>
  <c r="M39" i="57"/>
  <c r="M44" i="58"/>
  <c r="D39" i="57"/>
  <c r="D44" i="58"/>
  <c r="L44" i="58"/>
  <c r="C10" i="66"/>
  <c r="G6" i="38"/>
  <c r="C9" i="66"/>
  <c r="J9" i="66"/>
  <c r="G8" i="66"/>
  <c r="F9" i="66"/>
  <c r="G9" i="66"/>
  <c r="C8" i="66"/>
  <c r="J8" i="66"/>
  <c r="F7" i="66"/>
  <c r="G7" i="66"/>
  <c r="C7" i="66"/>
  <c r="J7" i="66"/>
  <c r="F6" i="66"/>
  <c r="G6" i="66"/>
  <c r="C6" i="66"/>
  <c r="J6" i="66"/>
  <c r="F5" i="66"/>
  <c r="G5" i="66"/>
  <c r="C5" i="66"/>
  <c r="J5" i="66"/>
  <c r="O12" i="126"/>
  <c r="C8" i="126"/>
  <c r="J8" i="126"/>
  <c r="C9" i="126"/>
  <c r="J9" i="126"/>
  <c r="G6" i="126"/>
  <c r="G7" i="126"/>
  <c r="G8" i="126"/>
  <c r="G9" i="126"/>
  <c r="H6" i="108"/>
  <c r="J6" i="108"/>
  <c r="H7" i="108"/>
  <c r="H8" i="108"/>
  <c r="H9" i="108"/>
  <c r="N6" i="108"/>
  <c r="N7" i="108"/>
  <c r="N7" i="57"/>
  <c r="N7" i="58"/>
  <c r="N8" i="108"/>
  <c r="N9" i="108"/>
  <c r="M6" i="108"/>
  <c r="M6" i="57"/>
  <c r="M6" i="58"/>
  <c r="M8" i="108"/>
  <c r="M9" i="108"/>
  <c r="L8" i="108"/>
  <c r="L9" i="108"/>
  <c r="K6" i="108"/>
  <c r="K6" i="57"/>
  <c r="K6" i="58"/>
  <c r="K7" i="108"/>
  <c r="K7" i="57"/>
  <c r="K7" i="58"/>
  <c r="K8" i="108"/>
  <c r="K9" i="108"/>
  <c r="D7" i="108"/>
  <c r="D7" i="57"/>
  <c r="D7" i="58"/>
  <c r="C7" i="58"/>
  <c r="I6" i="108"/>
  <c r="I6" i="57"/>
  <c r="I6" i="58"/>
  <c r="I5" i="108"/>
  <c r="I5" i="57"/>
  <c r="I5" i="58"/>
  <c r="I11" i="58"/>
  <c r="F6" i="108"/>
  <c r="F7" i="108"/>
  <c r="E6" i="108"/>
  <c r="E7" i="108"/>
  <c r="E7" i="57"/>
  <c r="E7" i="58"/>
  <c r="E12" i="4"/>
  <c r="N46" i="4"/>
  <c r="I12" i="4"/>
  <c r="F12" i="4"/>
  <c r="K12" i="4"/>
  <c r="F12" i="120"/>
  <c r="E12" i="120"/>
  <c r="N46" i="120"/>
  <c r="H12" i="120"/>
  <c r="O12" i="120"/>
  <c r="G8" i="120"/>
  <c r="G9" i="120"/>
  <c r="C8" i="120"/>
  <c r="J8" i="120"/>
  <c r="C9" i="120"/>
  <c r="J9" i="120"/>
  <c r="O12" i="108"/>
  <c r="O12" i="4"/>
  <c r="O12" i="129"/>
  <c r="O12" i="128"/>
  <c r="G42" i="128"/>
  <c r="H12" i="128"/>
  <c r="U22" i="128"/>
  <c r="U23" i="128"/>
  <c r="U24" i="128"/>
  <c r="U25" i="128"/>
  <c r="U26" i="128"/>
  <c r="U27" i="128"/>
  <c r="U28" i="128"/>
  <c r="U29" i="128"/>
  <c r="U30" i="128"/>
  <c r="U31" i="128"/>
  <c r="U32" i="128"/>
  <c r="U33" i="128"/>
  <c r="U34" i="128"/>
  <c r="U35" i="128"/>
  <c r="U36" i="128"/>
  <c r="U37" i="128"/>
  <c r="U38" i="128"/>
  <c r="N12" i="128"/>
  <c r="C42" i="128"/>
  <c r="D42" i="128"/>
  <c r="E42" i="128"/>
  <c r="H42" i="128"/>
  <c r="I42" i="128"/>
  <c r="J42" i="128"/>
  <c r="J46" i="128"/>
  <c r="M42" i="128"/>
  <c r="D49" i="128"/>
  <c r="D51" i="128"/>
  <c r="N42" i="128"/>
  <c r="Q46" i="128"/>
  <c r="O42" i="128"/>
  <c r="P42" i="128"/>
  <c r="Q42" i="128"/>
  <c r="S46" i="128"/>
  <c r="R42" i="128"/>
  <c r="S42" i="128"/>
  <c r="T42" i="128"/>
  <c r="G8" i="128"/>
  <c r="G9" i="128"/>
  <c r="C9" i="128"/>
  <c r="J9" i="128"/>
  <c r="I8" i="108"/>
  <c r="F8" i="108"/>
  <c r="F9" i="108"/>
  <c r="E8" i="108"/>
  <c r="E9" i="108"/>
  <c r="D8" i="108"/>
  <c r="D9" i="108"/>
  <c r="T37" i="108"/>
  <c r="T32" i="57"/>
  <c r="T37" i="58"/>
  <c r="T38" i="108"/>
  <c r="T33" i="57"/>
  <c r="T38" i="58"/>
  <c r="T39" i="58"/>
  <c r="S36" i="108"/>
  <c r="U36" i="108"/>
  <c r="V36" i="108"/>
  <c r="S37" i="108"/>
  <c r="S32" i="57"/>
  <c r="S37" i="58"/>
  <c r="S38" i="108"/>
  <c r="U38" i="108"/>
  <c r="V39" i="108"/>
  <c r="R37" i="108"/>
  <c r="P36" i="108"/>
  <c r="P31" i="57"/>
  <c r="P36" i="58"/>
  <c r="P37" i="108"/>
  <c r="P32" i="57"/>
  <c r="P37" i="58"/>
  <c r="P38" i="108"/>
  <c r="P33" i="57"/>
  <c r="P38" i="58"/>
  <c r="P39" i="108"/>
  <c r="P34" i="57"/>
  <c r="P39" i="58"/>
  <c r="O36" i="108"/>
  <c r="O31" i="57"/>
  <c r="O36" i="58"/>
  <c r="O37" i="108"/>
  <c r="O32" i="57"/>
  <c r="O37" i="58"/>
  <c r="O38" i="108"/>
  <c r="O33" i="57"/>
  <c r="O38" i="58"/>
  <c r="O39" i="108"/>
  <c r="O34" i="57"/>
  <c r="O39" i="58"/>
  <c r="N36" i="108"/>
  <c r="N31" i="57"/>
  <c r="N36" i="58"/>
  <c r="N38" i="108"/>
  <c r="N33" i="57"/>
  <c r="N38" i="58"/>
  <c r="M39" i="108"/>
  <c r="J36" i="108"/>
  <c r="J38" i="108"/>
  <c r="I36" i="108"/>
  <c r="I39" i="108"/>
  <c r="H38" i="108"/>
  <c r="H33" i="57"/>
  <c r="H38" i="58"/>
  <c r="G37" i="108"/>
  <c r="G32" i="57"/>
  <c r="G37" i="58"/>
  <c r="E33" i="57"/>
  <c r="E38" i="58"/>
  <c r="E39" i="108"/>
  <c r="E34" i="57"/>
  <c r="E39" i="58"/>
  <c r="D36" i="108"/>
  <c r="L36" i="108"/>
  <c r="L37" i="108"/>
  <c r="D33" i="57"/>
  <c r="D38" i="58"/>
  <c r="L39" i="108"/>
  <c r="C36" i="108"/>
  <c r="I12" i="129"/>
  <c r="H12" i="129"/>
  <c r="L2" i="129"/>
  <c r="E12" i="129"/>
  <c r="N46" i="129"/>
  <c r="F12" i="129"/>
  <c r="G8" i="129"/>
  <c r="G9" i="129"/>
  <c r="C9" i="129"/>
  <c r="J9" i="129"/>
  <c r="C6" i="4"/>
  <c r="J6" i="4"/>
  <c r="C7" i="4"/>
  <c r="J7" i="4"/>
  <c r="G6" i="4"/>
  <c r="G7" i="4"/>
  <c r="S8" i="57"/>
  <c r="T8" i="57"/>
  <c r="J55" i="110"/>
  <c r="T45" i="110"/>
  <c r="S45" i="110"/>
  <c r="R45" i="110"/>
  <c r="Q45" i="110"/>
  <c r="S49" i="110"/>
  <c r="P45" i="110"/>
  <c r="O45" i="110"/>
  <c r="N45" i="110"/>
  <c r="Q49" i="110"/>
  <c r="M45" i="110"/>
  <c r="D52" i="110"/>
  <c r="D54" i="110"/>
  <c r="D55" i="110"/>
  <c r="J45" i="110"/>
  <c r="I49" i="110"/>
  <c r="I45" i="110"/>
  <c r="H45" i="110"/>
  <c r="G45" i="110"/>
  <c r="E45" i="110"/>
  <c r="D45" i="110"/>
  <c r="C45" i="110"/>
  <c r="F42" i="110"/>
  <c r="F41" i="110"/>
  <c r="F40" i="110"/>
  <c r="V38" i="110"/>
  <c r="U38" i="110"/>
  <c r="L38" i="110"/>
  <c r="K38" i="110"/>
  <c r="F38" i="110"/>
  <c r="V37" i="110"/>
  <c r="U37" i="110"/>
  <c r="L37" i="110"/>
  <c r="K37" i="110"/>
  <c r="V36" i="110"/>
  <c r="U36" i="110"/>
  <c r="L36" i="110"/>
  <c r="K36" i="110"/>
  <c r="V35" i="110"/>
  <c r="U35" i="110"/>
  <c r="L35" i="110"/>
  <c r="K35" i="110"/>
  <c r="F35" i="110"/>
  <c r="V34" i="110"/>
  <c r="U34" i="110"/>
  <c r="L34" i="110"/>
  <c r="K34" i="110"/>
  <c r="F34" i="110"/>
  <c r="V33" i="110"/>
  <c r="U33" i="110"/>
  <c r="L33" i="110"/>
  <c r="K33" i="110"/>
  <c r="V32" i="110"/>
  <c r="U32" i="110"/>
  <c r="L32" i="110"/>
  <c r="K32" i="110"/>
  <c r="F32" i="110"/>
  <c r="V31" i="110"/>
  <c r="U31" i="110"/>
  <c r="L31" i="110"/>
  <c r="K31" i="110"/>
  <c r="F31" i="110"/>
  <c r="V30" i="110"/>
  <c r="U30" i="110"/>
  <c r="L30" i="110"/>
  <c r="K30" i="110"/>
  <c r="V29" i="110"/>
  <c r="U29" i="110"/>
  <c r="L29" i="110"/>
  <c r="K29" i="110"/>
  <c r="F29" i="110"/>
  <c r="V28" i="110"/>
  <c r="U28" i="110"/>
  <c r="L28" i="110"/>
  <c r="K28" i="110"/>
  <c r="F28" i="110"/>
  <c r="V27" i="110"/>
  <c r="U27" i="110"/>
  <c r="L27" i="110"/>
  <c r="K27" i="110"/>
  <c r="F27" i="110"/>
  <c r="V26" i="110"/>
  <c r="U26" i="110"/>
  <c r="L26" i="110"/>
  <c r="K26" i="110"/>
  <c r="V25" i="110"/>
  <c r="U25" i="110"/>
  <c r="L25" i="110"/>
  <c r="K25" i="110"/>
  <c r="V24" i="110"/>
  <c r="U24" i="110"/>
  <c r="L24" i="110"/>
  <c r="K24" i="110"/>
  <c r="F24" i="110"/>
  <c r="V23" i="110"/>
  <c r="U23" i="110"/>
  <c r="L23" i="110"/>
  <c r="K23" i="110"/>
  <c r="V22" i="110"/>
  <c r="U22" i="110"/>
  <c r="L22" i="110"/>
  <c r="K22" i="110"/>
  <c r="F22" i="110"/>
  <c r="V21" i="110"/>
  <c r="U21" i="110"/>
  <c r="L21" i="110"/>
  <c r="K21" i="110"/>
  <c r="F21" i="110"/>
  <c r="V20" i="110"/>
  <c r="U20" i="110"/>
  <c r="L20" i="110"/>
  <c r="K20" i="110"/>
  <c r="F20" i="110"/>
  <c r="V19" i="110"/>
  <c r="U19" i="110"/>
  <c r="L19" i="110"/>
  <c r="K19" i="110"/>
  <c r="V18" i="110"/>
  <c r="U18" i="110"/>
  <c r="L18" i="110"/>
  <c r="K18" i="110"/>
  <c r="F18" i="110"/>
  <c r="V17" i="110"/>
  <c r="U17" i="110"/>
  <c r="L17" i="110"/>
  <c r="K17" i="110"/>
  <c r="V16" i="110"/>
  <c r="U16" i="110"/>
  <c r="L16" i="110"/>
  <c r="K16" i="110"/>
  <c r="F16" i="110"/>
  <c r="V15" i="110"/>
  <c r="U15" i="110"/>
  <c r="L15" i="110"/>
  <c r="K15" i="110"/>
  <c r="F15" i="110"/>
  <c r="N11" i="110"/>
  <c r="M11" i="110"/>
  <c r="L11" i="110"/>
  <c r="K11" i="110"/>
  <c r="I11" i="110"/>
  <c r="H11" i="110"/>
  <c r="E11" i="110"/>
  <c r="N49" i="110"/>
  <c r="D11" i="110"/>
  <c r="C11" i="110"/>
  <c r="C9" i="110"/>
  <c r="F7" i="110"/>
  <c r="G7" i="110"/>
  <c r="C7" i="110"/>
  <c r="J7" i="110"/>
  <c r="F6" i="110"/>
  <c r="G6" i="110"/>
  <c r="C6" i="110"/>
  <c r="J6" i="110"/>
  <c r="F5" i="110"/>
  <c r="G5" i="110"/>
  <c r="C5" i="110"/>
  <c r="J5" i="110"/>
  <c r="T45" i="117"/>
  <c r="S45" i="117"/>
  <c r="R45" i="117"/>
  <c r="Q45" i="117"/>
  <c r="S49" i="117"/>
  <c r="P45" i="117"/>
  <c r="O45" i="117"/>
  <c r="N45" i="117"/>
  <c r="Q49" i="117"/>
  <c r="M45" i="117"/>
  <c r="D52" i="117"/>
  <c r="D54" i="117"/>
  <c r="D55" i="117"/>
  <c r="J45" i="117"/>
  <c r="I49" i="117"/>
  <c r="I45" i="117"/>
  <c r="H45" i="117"/>
  <c r="G45" i="117"/>
  <c r="E45" i="117"/>
  <c r="D45" i="117"/>
  <c r="C45" i="117"/>
  <c r="F42" i="117"/>
  <c r="F41" i="117"/>
  <c r="F40" i="117"/>
  <c r="F40" i="113"/>
  <c r="F40" i="57"/>
  <c r="V38" i="117"/>
  <c r="U38" i="117"/>
  <c r="L38" i="117"/>
  <c r="K38" i="117"/>
  <c r="F38" i="117"/>
  <c r="V37" i="117"/>
  <c r="U37" i="117"/>
  <c r="L37" i="117"/>
  <c r="K37" i="117"/>
  <c r="V36" i="117"/>
  <c r="U36" i="117"/>
  <c r="L36" i="117"/>
  <c r="K36" i="117"/>
  <c r="V35" i="117"/>
  <c r="U35" i="117"/>
  <c r="L35" i="117"/>
  <c r="K35" i="117"/>
  <c r="F35" i="117"/>
  <c r="V34" i="117"/>
  <c r="U34" i="117"/>
  <c r="L34" i="117"/>
  <c r="K34" i="117"/>
  <c r="F34" i="117"/>
  <c r="V33" i="117"/>
  <c r="U33" i="117"/>
  <c r="L33" i="117"/>
  <c r="K33" i="117"/>
  <c r="V32" i="117"/>
  <c r="U32" i="117"/>
  <c r="L32" i="117"/>
  <c r="K32" i="117"/>
  <c r="F32" i="117"/>
  <c r="V31" i="117"/>
  <c r="U31" i="117"/>
  <c r="L31" i="117"/>
  <c r="K31" i="117"/>
  <c r="F31" i="117"/>
  <c r="V30" i="117"/>
  <c r="U30" i="117"/>
  <c r="L30" i="117"/>
  <c r="K30" i="117"/>
  <c r="V29" i="117"/>
  <c r="U29" i="117"/>
  <c r="L29" i="117"/>
  <c r="K29" i="117"/>
  <c r="F29" i="117"/>
  <c r="V28" i="117"/>
  <c r="U28" i="117"/>
  <c r="L28" i="117"/>
  <c r="K28" i="117"/>
  <c r="F28" i="117"/>
  <c r="V27" i="117"/>
  <c r="U27" i="117"/>
  <c r="L27" i="117"/>
  <c r="K27" i="117"/>
  <c r="F27" i="117"/>
  <c r="V26" i="117"/>
  <c r="U26" i="117"/>
  <c r="L26" i="117"/>
  <c r="K26" i="117"/>
  <c r="V25" i="117"/>
  <c r="U25" i="117"/>
  <c r="L25" i="117"/>
  <c r="K25" i="117"/>
  <c r="V24" i="117"/>
  <c r="U24" i="117"/>
  <c r="L24" i="117"/>
  <c r="K24" i="117"/>
  <c r="F24" i="117"/>
  <c r="V23" i="117"/>
  <c r="U23" i="117"/>
  <c r="L23" i="117"/>
  <c r="K23" i="117"/>
  <c r="V22" i="117"/>
  <c r="U22" i="117"/>
  <c r="L22" i="117"/>
  <c r="K22" i="117"/>
  <c r="F22" i="117"/>
  <c r="V21" i="117"/>
  <c r="U21" i="117"/>
  <c r="L21" i="117"/>
  <c r="K21" i="117"/>
  <c r="F21" i="117"/>
  <c r="V20" i="117"/>
  <c r="U20" i="117"/>
  <c r="L20" i="117"/>
  <c r="K20" i="117"/>
  <c r="F20" i="117"/>
  <c r="V19" i="117"/>
  <c r="U19" i="117"/>
  <c r="L19" i="117"/>
  <c r="K19" i="117"/>
  <c r="V18" i="117"/>
  <c r="U18" i="117"/>
  <c r="L18" i="117"/>
  <c r="K18" i="117"/>
  <c r="F18" i="117"/>
  <c r="V17" i="117"/>
  <c r="U17" i="117"/>
  <c r="L17" i="117"/>
  <c r="K17" i="117"/>
  <c r="V16" i="117"/>
  <c r="U16" i="117"/>
  <c r="L16" i="117"/>
  <c r="K16" i="117"/>
  <c r="F16" i="117"/>
  <c r="V15" i="117"/>
  <c r="U15" i="117"/>
  <c r="L15" i="117"/>
  <c r="K15" i="117"/>
  <c r="F15" i="117"/>
  <c r="N11" i="117"/>
  <c r="M11" i="117"/>
  <c r="L11" i="117"/>
  <c r="K11" i="117"/>
  <c r="I11" i="117"/>
  <c r="H11" i="117"/>
  <c r="E11" i="117"/>
  <c r="D11" i="117"/>
  <c r="C11" i="117"/>
  <c r="J11" i="117"/>
  <c r="C9" i="117"/>
  <c r="F7" i="117"/>
  <c r="G7" i="117"/>
  <c r="C7" i="117"/>
  <c r="J7" i="117"/>
  <c r="F6" i="117"/>
  <c r="G6" i="117"/>
  <c r="C6" i="117"/>
  <c r="J6" i="117"/>
  <c r="F5" i="117"/>
  <c r="C5" i="117"/>
  <c r="J5" i="117"/>
  <c r="J55" i="113"/>
  <c r="T45" i="113"/>
  <c r="S45" i="113"/>
  <c r="R45" i="113"/>
  <c r="Q45" i="113"/>
  <c r="S49" i="113"/>
  <c r="P45" i="113"/>
  <c r="O45" i="113"/>
  <c r="N45" i="113"/>
  <c r="Q49" i="113"/>
  <c r="M45" i="113"/>
  <c r="D52" i="113"/>
  <c r="D54" i="113"/>
  <c r="D55" i="113"/>
  <c r="J45" i="113"/>
  <c r="I45" i="113"/>
  <c r="H45" i="113"/>
  <c r="G45" i="113"/>
  <c r="E45" i="113"/>
  <c r="D45" i="113"/>
  <c r="C45" i="113"/>
  <c r="F42" i="113"/>
  <c r="F42" i="57"/>
  <c r="F41" i="113"/>
  <c r="V38" i="113"/>
  <c r="U38" i="113"/>
  <c r="L38" i="113"/>
  <c r="K38" i="113"/>
  <c r="F38" i="113"/>
  <c r="V37" i="113"/>
  <c r="U37" i="113"/>
  <c r="L37" i="113"/>
  <c r="K37" i="113"/>
  <c r="V36" i="113"/>
  <c r="U36" i="113"/>
  <c r="L36" i="113"/>
  <c r="K36" i="113"/>
  <c r="V35" i="113"/>
  <c r="U35" i="113"/>
  <c r="L35" i="113"/>
  <c r="K35" i="113"/>
  <c r="F35" i="113"/>
  <c r="V34" i="113"/>
  <c r="U34" i="113"/>
  <c r="L34" i="113"/>
  <c r="K34" i="113"/>
  <c r="F34" i="113"/>
  <c r="V33" i="113"/>
  <c r="U33" i="113"/>
  <c r="L33" i="113"/>
  <c r="K33" i="113"/>
  <c r="V32" i="113"/>
  <c r="U32" i="113"/>
  <c r="L32" i="113"/>
  <c r="K32" i="113"/>
  <c r="F32" i="113"/>
  <c r="F32" i="57"/>
  <c r="V31" i="113"/>
  <c r="U31" i="113"/>
  <c r="L31" i="113"/>
  <c r="K31" i="113"/>
  <c r="F31" i="113"/>
  <c r="F31" i="57"/>
  <c r="V30" i="113"/>
  <c r="U30" i="113"/>
  <c r="L30" i="113"/>
  <c r="K30" i="113"/>
  <c r="V29" i="113"/>
  <c r="U29" i="113"/>
  <c r="L29" i="113"/>
  <c r="K29" i="113"/>
  <c r="F29" i="113"/>
  <c r="F29" i="57"/>
  <c r="V28" i="113"/>
  <c r="U28" i="113"/>
  <c r="L28" i="113"/>
  <c r="K28" i="113"/>
  <c r="F28" i="113"/>
  <c r="F28" i="57"/>
  <c r="V27" i="113"/>
  <c r="U27" i="113"/>
  <c r="L27" i="113"/>
  <c r="K27" i="113"/>
  <c r="F27" i="113"/>
  <c r="V26" i="113"/>
  <c r="U26" i="113"/>
  <c r="L26" i="113"/>
  <c r="K26" i="113"/>
  <c r="V25" i="113"/>
  <c r="U25" i="113"/>
  <c r="L25" i="113"/>
  <c r="K25" i="113"/>
  <c r="V24" i="113"/>
  <c r="U24" i="113"/>
  <c r="L24" i="113"/>
  <c r="K24" i="113"/>
  <c r="F24" i="113"/>
  <c r="V23" i="113"/>
  <c r="U23" i="113"/>
  <c r="L23" i="113"/>
  <c r="K23" i="113"/>
  <c r="V22" i="113"/>
  <c r="U22" i="113"/>
  <c r="L22" i="113"/>
  <c r="K22" i="113"/>
  <c r="F22" i="113"/>
  <c r="F22" i="57"/>
  <c r="V21" i="113"/>
  <c r="U21" i="113"/>
  <c r="L21" i="113"/>
  <c r="K21" i="113"/>
  <c r="F21" i="113"/>
  <c r="F21" i="57"/>
  <c r="V20" i="113"/>
  <c r="U20" i="113"/>
  <c r="L20" i="113"/>
  <c r="K20" i="113"/>
  <c r="F20" i="113"/>
  <c r="F20" i="57"/>
  <c r="V19" i="113"/>
  <c r="U19" i="113"/>
  <c r="L19" i="113"/>
  <c r="K19" i="113"/>
  <c r="V18" i="113"/>
  <c r="U18" i="113"/>
  <c r="L18" i="113"/>
  <c r="K18" i="113"/>
  <c r="F18" i="113"/>
  <c r="F18" i="57"/>
  <c r="V17" i="113"/>
  <c r="U17" i="113"/>
  <c r="L17" i="113"/>
  <c r="K17" i="113"/>
  <c r="V16" i="113"/>
  <c r="U16" i="113"/>
  <c r="L16" i="113"/>
  <c r="K16" i="113"/>
  <c r="F16" i="113"/>
  <c r="V15" i="113"/>
  <c r="U15" i="113"/>
  <c r="L15" i="113"/>
  <c r="K15" i="113"/>
  <c r="F15" i="113"/>
  <c r="N11" i="113"/>
  <c r="M11" i="113"/>
  <c r="L11" i="113"/>
  <c r="K11" i="113"/>
  <c r="I11" i="113"/>
  <c r="H11" i="113"/>
  <c r="L2" i="113"/>
  <c r="E11" i="113"/>
  <c r="N49" i="113"/>
  <c r="D11" i="113"/>
  <c r="C11" i="113"/>
  <c r="C9" i="113"/>
  <c r="F7" i="113"/>
  <c r="C7" i="113"/>
  <c r="J7" i="113"/>
  <c r="F6" i="113"/>
  <c r="G6" i="113"/>
  <c r="C6" i="113"/>
  <c r="J6" i="113"/>
  <c r="F5" i="113"/>
  <c r="G5" i="113"/>
  <c r="C5" i="113"/>
  <c r="J5" i="113"/>
  <c r="J58" i="131"/>
  <c r="T49" i="131"/>
  <c r="S49" i="131"/>
  <c r="V49" i="131"/>
  <c r="R49" i="131"/>
  <c r="Q49" i="131"/>
  <c r="S53" i="131"/>
  <c r="P49" i="131"/>
  <c r="O49" i="131"/>
  <c r="N49" i="131"/>
  <c r="Q53" i="131"/>
  <c r="M49" i="131"/>
  <c r="D56" i="131"/>
  <c r="D58" i="131"/>
  <c r="J49" i="131"/>
  <c r="I49" i="131"/>
  <c r="H49" i="131"/>
  <c r="G49" i="131"/>
  <c r="E49" i="131"/>
  <c r="D49" i="131"/>
  <c r="C49" i="131"/>
  <c r="F46" i="131"/>
  <c r="F45" i="131"/>
  <c r="F44" i="131"/>
  <c r="V42" i="131"/>
  <c r="U42" i="131"/>
  <c r="L42" i="131"/>
  <c r="K42" i="131"/>
  <c r="F42" i="131"/>
  <c r="V41" i="131"/>
  <c r="U41" i="131"/>
  <c r="L41" i="131"/>
  <c r="K41" i="131"/>
  <c r="F41" i="131"/>
  <c r="V40" i="131"/>
  <c r="U40" i="131"/>
  <c r="L40" i="131"/>
  <c r="K40" i="131"/>
  <c r="F40" i="131"/>
  <c r="V39" i="131"/>
  <c r="U39" i="131"/>
  <c r="L39" i="131"/>
  <c r="K39" i="131"/>
  <c r="F39" i="131"/>
  <c r="V38" i="131"/>
  <c r="U38" i="131"/>
  <c r="L38" i="131"/>
  <c r="K38" i="131"/>
  <c r="F38" i="131"/>
  <c r="V37" i="131"/>
  <c r="U37" i="131"/>
  <c r="L37" i="131"/>
  <c r="K37" i="131"/>
  <c r="F37" i="131"/>
  <c r="V36" i="131"/>
  <c r="U36" i="131"/>
  <c r="L36" i="131"/>
  <c r="K36" i="131"/>
  <c r="F36" i="131"/>
  <c r="V35" i="131"/>
  <c r="U35" i="131"/>
  <c r="L35" i="131"/>
  <c r="K35" i="131"/>
  <c r="F35" i="131"/>
  <c r="V34" i="131"/>
  <c r="U34" i="131"/>
  <c r="L34" i="131"/>
  <c r="K34" i="131"/>
  <c r="F34" i="131"/>
  <c r="V33" i="131"/>
  <c r="U33" i="131"/>
  <c r="L33" i="131"/>
  <c r="K33" i="131"/>
  <c r="F33" i="131"/>
  <c r="V32" i="131"/>
  <c r="U32" i="131"/>
  <c r="L32" i="131"/>
  <c r="K32" i="131"/>
  <c r="F32" i="131"/>
  <c r="V31" i="131"/>
  <c r="U31" i="131"/>
  <c r="L31" i="131"/>
  <c r="K31" i="131"/>
  <c r="F31" i="131"/>
  <c r="V30" i="131"/>
  <c r="U30" i="131"/>
  <c r="L30" i="131"/>
  <c r="K30" i="131"/>
  <c r="F30" i="131"/>
  <c r="V29" i="131"/>
  <c r="U29" i="131"/>
  <c r="L29" i="131"/>
  <c r="K29" i="131"/>
  <c r="F29" i="131"/>
  <c r="V28" i="131"/>
  <c r="U28" i="131"/>
  <c r="L28" i="131"/>
  <c r="K28" i="131"/>
  <c r="F28" i="131"/>
  <c r="V27" i="131"/>
  <c r="U27" i="131"/>
  <c r="L27" i="131"/>
  <c r="K27" i="131"/>
  <c r="F27" i="131"/>
  <c r="V26" i="131"/>
  <c r="U26" i="131"/>
  <c r="L26" i="131"/>
  <c r="K26" i="131"/>
  <c r="F26" i="131"/>
  <c r="V25" i="131"/>
  <c r="U25" i="131"/>
  <c r="L25" i="131"/>
  <c r="K25" i="131"/>
  <c r="F25" i="131"/>
  <c r="V24" i="131"/>
  <c r="U24" i="131"/>
  <c r="L24" i="131"/>
  <c r="K24" i="131"/>
  <c r="F24" i="131"/>
  <c r="V23" i="131"/>
  <c r="U23" i="131"/>
  <c r="L23" i="131"/>
  <c r="K23" i="131"/>
  <c r="F23" i="131"/>
  <c r="V22" i="131"/>
  <c r="U22" i="131"/>
  <c r="L22" i="131"/>
  <c r="K22" i="131"/>
  <c r="F22" i="131"/>
  <c r="V21" i="131"/>
  <c r="U21" i="131"/>
  <c r="L21" i="131"/>
  <c r="K21" i="131"/>
  <c r="F21" i="131"/>
  <c r="V20" i="131"/>
  <c r="U20" i="131"/>
  <c r="L20" i="131"/>
  <c r="K20" i="131"/>
  <c r="F20" i="131"/>
  <c r="V19" i="131"/>
  <c r="U19" i="131"/>
  <c r="L19" i="131"/>
  <c r="K19" i="131"/>
  <c r="F19" i="131"/>
  <c r="V18" i="131"/>
  <c r="U18" i="131"/>
  <c r="L18" i="131"/>
  <c r="K18" i="131"/>
  <c r="F18" i="131"/>
  <c r="V17" i="131"/>
  <c r="U17" i="131"/>
  <c r="L17" i="131"/>
  <c r="K17" i="131"/>
  <c r="F17" i="131"/>
  <c r="V16" i="131"/>
  <c r="U16" i="131"/>
  <c r="L16" i="131"/>
  <c r="K16" i="131"/>
  <c r="F16" i="131"/>
  <c r="V15" i="131"/>
  <c r="U15" i="131"/>
  <c r="L15" i="131"/>
  <c r="K15" i="131"/>
  <c r="F15" i="131"/>
  <c r="V14" i="131"/>
  <c r="U14" i="131"/>
  <c r="L14" i="131"/>
  <c r="K14" i="131"/>
  <c r="F14" i="131"/>
  <c r="N10" i="131"/>
  <c r="M10" i="131"/>
  <c r="L10" i="131"/>
  <c r="K10" i="131"/>
  <c r="I10" i="131"/>
  <c r="H10" i="131"/>
  <c r="F10" i="131"/>
  <c r="E10" i="131"/>
  <c r="N53" i="131"/>
  <c r="D10" i="131"/>
  <c r="C10" i="131"/>
  <c r="J10" i="131"/>
  <c r="C8" i="131"/>
  <c r="G7" i="131"/>
  <c r="C7" i="131"/>
  <c r="J7" i="131"/>
  <c r="G6" i="131"/>
  <c r="C6" i="131"/>
  <c r="J6" i="131"/>
  <c r="G5" i="131"/>
  <c r="C5" i="131"/>
  <c r="J5" i="131"/>
  <c r="L2" i="131"/>
  <c r="J51" i="127"/>
  <c r="T42" i="127"/>
  <c r="S42" i="127"/>
  <c r="R42" i="127"/>
  <c r="Q42" i="127"/>
  <c r="S46" i="127"/>
  <c r="P42" i="127"/>
  <c r="O42" i="127"/>
  <c r="N42" i="127"/>
  <c r="Q46" i="127"/>
  <c r="M42" i="127"/>
  <c r="D49" i="127"/>
  <c r="J42" i="127"/>
  <c r="J46" i="127"/>
  <c r="K46" i="127"/>
  <c r="I42" i="127"/>
  <c r="H42" i="127"/>
  <c r="G42" i="127"/>
  <c r="E42" i="127"/>
  <c r="D42" i="127"/>
  <c r="C42" i="127"/>
  <c r="V40" i="127"/>
  <c r="U40" i="127"/>
  <c r="L40" i="127"/>
  <c r="K40" i="127"/>
  <c r="F40" i="127"/>
  <c r="V39" i="127"/>
  <c r="U39" i="127"/>
  <c r="L39" i="127"/>
  <c r="K39" i="127"/>
  <c r="F39" i="127"/>
  <c r="V38" i="127"/>
  <c r="U38" i="127"/>
  <c r="L38" i="127"/>
  <c r="K38" i="127"/>
  <c r="F38" i="127"/>
  <c r="V37" i="127"/>
  <c r="U37" i="127"/>
  <c r="L37" i="127"/>
  <c r="K37" i="127"/>
  <c r="F37" i="127"/>
  <c r="V36" i="127"/>
  <c r="U36" i="127"/>
  <c r="L36" i="127"/>
  <c r="K36" i="127"/>
  <c r="F36" i="127"/>
  <c r="V35" i="127"/>
  <c r="U35" i="127"/>
  <c r="L35" i="127"/>
  <c r="K35" i="127"/>
  <c r="F35" i="127"/>
  <c r="V34" i="127"/>
  <c r="U34" i="127"/>
  <c r="L34" i="127"/>
  <c r="K34" i="127"/>
  <c r="F34" i="127"/>
  <c r="V33" i="127"/>
  <c r="U33" i="127"/>
  <c r="L33" i="127"/>
  <c r="K33" i="127"/>
  <c r="F33" i="127"/>
  <c r="V32" i="127"/>
  <c r="U32" i="127"/>
  <c r="L32" i="127"/>
  <c r="K32" i="127"/>
  <c r="F32" i="127"/>
  <c r="V31" i="127"/>
  <c r="U31" i="127"/>
  <c r="L31" i="127"/>
  <c r="K31" i="127"/>
  <c r="F31" i="127"/>
  <c r="V30" i="127"/>
  <c r="U30" i="127"/>
  <c r="L30" i="127"/>
  <c r="K30" i="127"/>
  <c r="F30" i="127"/>
  <c r="V29" i="127"/>
  <c r="U29" i="127"/>
  <c r="L29" i="127"/>
  <c r="K29" i="127"/>
  <c r="F29" i="127"/>
  <c r="V28" i="127"/>
  <c r="U28" i="127"/>
  <c r="L28" i="127"/>
  <c r="K28" i="127"/>
  <c r="F28" i="127"/>
  <c r="V27" i="127"/>
  <c r="U27" i="127"/>
  <c r="L27" i="127"/>
  <c r="K27" i="127"/>
  <c r="F27" i="127"/>
  <c r="V26" i="127"/>
  <c r="U26" i="127"/>
  <c r="L26" i="127"/>
  <c r="K26" i="127"/>
  <c r="F26" i="127"/>
  <c r="V25" i="127"/>
  <c r="U25" i="127"/>
  <c r="L25" i="127"/>
  <c r="K25" i="127"/>
  <c r="F25" i="127"/>
  <c r="V24" i="127"/>
  <c r="U24" i="127"/>
  <c r="L24" i="127"/>
  <c r="K24" i="127"/>
  <c r="F24" i="127"/>
  <c r="V23" i="127"/>
  <c r="U23" i="127"/>
  <c r="L23" i="127"/>
  <c r="K23" i="127"/>
  <c r="F23" i="127"/>
  <c r="V22" i="127"/>
  <c r="U22" i="127"/>
  <c r="L22" i="127"/>
  <c r="K22" i="127"/>
  <c r="F22" i="127"/>
  <c r="V21" i="127"/>
  <c r="U21" i="127"/>
  <c r="L21" i="127"/>
  <c r="K21" i="127"/>
  <c r="F21" i="127"/>
  <c r="V20" i="127"/>
  <c r="U20" i="127"/>
  <c r="L20" i="127"/>
  <c r="K20" i="127"/>
  <c r="F20" i="127"/>
  <c r="V19" i="127"/>
  <c r="U19" i="127"/>
  <c r="L19" i="127"/>
  <c r="K19" i="127"/>
  <c r="F19" i="127"/>
  <c r="V18" i="127"/>
  <c r="U18" i="127"/>
  <c r="L18" i="127"/>
  <c r="K18" i="127"/>
  <c r="F18" i="127"/>
  <c r="V17" i="127"/>
  <c r="U17" i="127"/>
  <c r="L17" i="127"/>
  <c r="K17" i="127"/>
  <c r="F17" i="127"/>
  <c r="V16" i="127"/>
  <c r="U16" i="127"/>
  <c r="L16" i="127"/>
  <c r="K16" i="127"/>
  <c r="F16" i="127"/>
  <c r="U16" i="4"/>
  <c r="U16" i="129"/>
  <c r="U16" i="128"/>
  <c r="U16" i="120"/>
  <c r="U16" i="126"/>
  <c r="U16" i="108"/>
  <c r="N46" i="127"/>
  <c r="C10" i="4"/>
  <c r="C8" i="129"/>
  <c r="C8" i="128"/>
  <c r="C8" i="108"/>
  <c r="G7" i="127"/>
  <c r="C7" i="127"/>
  <c r="J7" i="127"/>
  <c r="G6" i="127"/>
  <c r="C6" i="127"/>
  <c r="J6" i="127"/>
  <c r="G5" i="127"/>
  <c r="C5" i="127"/>
  <c r="J5" i="127"/>
  <c r="J51" i="126"/>
  <c r="T42" i="126"/>
  <c r="S42" i="126"/>
  <c r="V42" i="126"/>
  <c r="R42" i="126"/>
  <c r="Q42" i="126"/>
  <c r="P42" i="126"/>
  <c r="O42" i="126"/>
  <c r="N42" i="126"/>
  <c r="Q46" i="126"/>
  <c r="M42" i="126"/>
  <c r="D49" i="126"/>
  <c r="J42" i="126"/>
  <c r="I42" i="126"/>
  <c r="K42" i="126"/>
  <c r="H42" i="126"/>
  <c r="G42" i="126"/>
  <c r="E42" i="126"/>
  <c r="D42" i="126"/>
  <c r="C46" i="126"/>
  <c r="C42" i="126"/>
  <c r="V39" i="126"/>
  <c r="U39" i="126"/>
  <c r="L39" i="126"/>
  <c r="K39" i="126"/>
  <c r="F39" i="126"/>
  <c r="V38" i="126"/>
  <c r="U38" i="126"/>
  <c r="L38" i="126"/>
  <c r="K38" i="126"/>
  <c r="F38" i="126"/>
  <c r="V37" i="126"/>
  <c r="U37" i="126"/>
  <c r="L37" i="126"/>
  <c r="K37" i="126"/>
  <c r="F37" i="126"/>
  <c r="V36" i="126"/>
  <c r="U36" i="126"/>
  <c r="L36" i="126"/>
  <c r="K36" i="126"/>
  <c r="F36" i="126"/>
  <c r="V35" i="126"/>
  <c r="U35" i="126"/>
  <c r="L35" i="126"/>
  <c r="K35" i="126"/>
  <c r="F35" i="126"/>
  <c r="V34" i="126"/>
  <c r="U34" i="126"/>
  <c r="L34" i="126"/>
  <c r="K34" i="126"/>
  <c r="F34" i="126"/>
  <c r="V33" i="126"/>
  <c r="U33" i="126"/>
  <c r="L33" i="126"/>
  <c r="K33" i="126"/>
  <c r="F33" i="126"/>
  <c r="V32" i="126"/>
  <c r="U32" i="126"/>
  <c r="L32" i="126"/>
  <c r="K32" i="126"/>
  <c r="F32" i="126"/>
  <c r="V31" i="126"/>
  <c r="U31" i="126"/>
  <c r="L31" i="126"/>
  <c r="K31" i="126"/>
  <c r="F31" i="126"/>
  <c r="V30" i="126"/>
  <c r="U30" i="126"/>
  <c r="L30" i="126"/>
  <c r="K30" i="126"/>
  <c r="F30" i="126"/>
  <c r="V29" i="126"/>
  <c r="U29" i="126"/>
  <c r="L29" i="126"/>
  <c r="K29" i="126"/>
  <c r="F29" i="126"/>
  <c r="V28" i="126"/>
  <c r="U28" i="126"/>
  <c r="L28" i="126"/>
  <c r="K28" i="126"/>
  <c r="F28" i="126"/>
  <c r="V27" i="126"/>
  <c r="U27" i="126"/>
  <c r="L27" i="126"/>
  <c r="K27" i="126"/>
  <c r="F27" i="126"/>
  <c r="V26" i="126"/>
  <c r="U26" i="126"/>
  <c r="L26" i="126"/>
  <c r="K26" i="126"/>
  <c r="F26" i="126"/>
  <c r="V25" i="126"/>
  <c r="U25" i="126"/>
  <c r="L25" i="126"/>
  <c r="K25" i="126"/>
  <c r="F25" i="126"/>
  <c r="V24" i="126"/>
  <c r="U24" i="126"/>
  <c r="L24" i="126"/>
  <c r="K24" i="126"/>
  <c r="F24" i="126"/>
  <c r="V23" i="126"/>
  <c r="U23" i="126"/>
  <c r="L23" i="126"/>
  <c r="K23" i="126"/>
  <c r="F23" i="126"/>
  <c r="V22" i="126"/>
  <c r="U22" i="126"/>
  <c r="L22" i="126"/>
  <c r="K22" i="126"/>
  <c r="F22" i="126"/>
  <c r="V21" i="126"/>
  <c r="U21" i="126"/>
  <c r="L21" i="126"/>
  <c r="K21" i="126"/>
  <c r="F21" i="126"/>
  <c r="V20" i="126"/>
  <c r="U20" i="126"/>
  <c r="L20" i="126"/>
  <c r="K20" i="126"/>
  <c r="F20" i="126"/>
  <c r="V19" i="126"/>
  <c r="U19" i="126"/>
  <c r="L19" i="126"/>
  <c r="K19" i="126"/>
  <c r="F19" i="126"/>
  <c r="V18" i="126"/>
  <c r="U18" i="126"/>
  <c r="L18" i="126"/>
  <c r="K18" i="126"/>
  <c r="F18" i="126"/>
  <c r="V17" i="126"/>
  <c r="U17" i="126"/>
  <c r="L17" i="126"/>
  <c r="K17" i="126"/>
  <c r="F17" i="126"/>
  <c r="V16" i="126"/>
  <c r="L16" i="126"/>
  <c r="K16" i="126"/>
  <c r="F16" i="126"/>
  <c r="N12" i="126"/>
  <c r="M12" i="126"/>
  <c r="L12" i="126"/>
  <c r="K12" i="126"/>
  <c r="R9" i="108"/>
  <c r="I12" i="126"/>
  <c r="H12" i="126"/>
  <c r="L2" i="126"/>
  <c r="F12" i="126"/>
  <c r="E12" i="126"/>
  <c r="N46" i="126"/>
  <c r="D12" i="126"/>
  <c r="C12" i="126"/>
  <c r="C7" i="126"/>
  <c r="J7" i="126"/>
  <c r="C6" i="126"/>
  <c r="J6" i="126"/>
  <c r="G5" i="126"/>
  <c r="C5" i="126"/>
  <c r="J5" i="126"/>
  <c r="L1" i="126"/>
  <c r="J51" i="120"/>
  <c r="T42" i="120"/>
  <c r="S42" i="120"/>
  <c r="U42" i="120"/>
  <c r="R42" i="120"/>
  <c r="Q42" i="120"/>
  <c r="S46" i="120"/>
  <c r="P42" i="120"/>
  <c r="O42" i="120"/>
  <c r="N42" i="120"/>
  <c r="Q46" i="120"/>
  <c r="M42" i="120"/>
  <c r="D49" i="120"/>
  <c r="D51" i="120"/>
  <c r="J42" i="120"/>
  <c r="J46" i="120"/>
  <c r="D12" i="120"/>
  <c r="C12" i="120"/>
  <c r="K46" i="120"/>
  <c r="I42" i="120"/>
  <c r="H42" i="120"/>
  <c r="G42" i="120"/>
  <c r="E42" i="120"/>
  <c r="D42" i="120"/>
  <c r="L1" i="120"/>
  <c r="C42" i="120"/>
  <c r="V40" i="120"/>
  <c r="U40" i="120"/>
  <c r="L40" i="120"/>
  <c r="K40" i="120"/>
  <c r="F40" i="120"/>
  <c r="V39" i="120"/>
  <c r="U39" i="120"/>
  <c r="L39" i="120"/>
  <c r="K39" i="120"/>
  <c r="F39" i="120"/>
  <c r="V38" i="120"/>
  <c r="U38" i="120"/>
  <c r="L38" i="120"/>
  <c r="K38" i="120"/>
  <c r="F38" i="120"/>
  <c r="V37" i="120"/>
  <c r="U37" i="120"/>
  <c r="L37" i="120"/>
  <c r="K37" i="120"/>
  <c r="F37" i="120"/>
  <c r="V36" i="120"/>
  <c r="U36" i="120"/>
  <c r="L36" i="120"/>
  <c r="K36" i="120"/>
  <c r="F36" i="120"/>
  <c r="V35" i="120"/>
  <c r="U35" i="120"/>
  <c r="L35" i="120"/>
  <c r="K35" i="120"/>
  <c r="F35" i="120"/>
  <c r="V34" i="120"/>
  <c r="U34" i="120"/>
  <c r="L34" i="120"/>
  <c r="K34" i="120"/>
  <c r="F34" i="120"/>
  <c r="V33" i="120"/>
  <c r="U33" i="120"/>
  <c r="L33" i="120"/>
  <c r="K33" i="120"/>
  <c r="F33" i="120"/>
  <c r="V32" i="120"/>
  <c r="U32" i="120"/>
  <c r="L32" i="120"/>
  <c r="K32" i="120"/>
  <c r="F32" i="120"/>
  <c r="V31" i="120"/>
  <c r="U31" i="120"/>
  <c r="L31" i="120"/>
  <c r="K31" i="120"/>
  <c r="F31" i="120"/>
  <c r="V30" i="120"/>
  <c r="U30" i="120"/>
  <c r="L30" i="120"/>
  <c r="K30" i="120"/>
  <c r="F30" i="120"/>
  <c r="V29" i="120"/>
  <c r="U29" i="120"/>
  <c r="L29" i="120"/>
  <c r="K29" i="120"/>
  <c r="F29" i="120"/>
  <c r="V28" i="120"/>
  <c r="U28" i="120"/>
  <c r="L28" i="120"/>
  <c r="K28" i="120"/>
  <c r="F28" i="120"/>
  <c r="V27" i="120"/>
  <c r="U27" i="120"/>
  <c r="L27" i="120"/>
  <c r="K27" i="120"/>
  <c r="F27" i="120"/>
  <c r="V26" i="120"/>
  <c r="U26" i="120"/>
  <c r="L26" i="120"/>
  <c r="K26" i="120"/>
  <c r="F26" i="120"/>
  <c r="V25" i="120"/>
  <c r="U25" i="120"/>
  <c r="L25" i="120"/>
  <c r="K25" i="120"/>
  <c r="F25" i="120"/>
  <c r="V24" i="120"/>
  <c r="U24" i="120"/>
  <c r="L24" i="120"/>
  <c r="K24" i="120"/>
  <c r="F24" i="120"/>
  <c r="V23" i="120"/>
  <c r="U23" i="120"/>
  <c r="L23" i="120"/>
  <c r="K23" i="120"/>
  <c r="F23" i="120"/>
  <c r="V22" i="120"/>
  <c r="U22" i="120"/>
  <c r="L22" i="120"/>
  <c r="K22" i="120"/>
  <c r="F22" i="120"/>
  <c r="V21" i="120"/>
  <c r="U21" i="120"/>
  <c r="L21" i="120"/>
  <c r="K21" i="120"/>
  <c r="F21" i="120"/>
  <c r="V20" i="120"/>
  <c r="U20" i="120"/>
  <c r="L20" i="120"/>
  <c r="K20" i="120"/>
  <c r="F20" i="120"/>
  <c r="V19" i="120"/>
  <c r="U19" i="120"/>
  <c r="L19" i="120"/>
  <c r="K19" i="120"/>
  <c r="F19" i="120"/>
  <c r="V18" i="120"/>
  <c r="U18" i="120"/>
  <c r="L18" i="120"/>
  <c r="K18" i="120"/>
  <c r="F18" i="120"/>
  <c r="V17" i="120"/>
  <c r="U17" i="120"/>
  <c r="L17" i="120"/>
  <c r="K17" i="120"/>
  <c r="F17" i="120"/>
  <c r="F16" i="120"/>
  <c r="F42" i="120"/>
  <c r="V16" i="120"/>
  <c r="L16" i="120"/>
  <c r="K16" i="120"/>
  <c r="N12" i="120"/>
  <c r="M12" i="120"/>
  <c r="L12" i="120"/>
  <c r="K12" i="120"/>
  <c r="I12" i="120"/>
  <c r="G7" i="120"/>
  <c r="C7" i="120"/>
  <c r="G6" i="120"/>
  <c r="C6" i="120"/>
  <c r="J6" i="120"/>
  <c r="G5" i="120"/>
  <c r="C5" i="120"/>
  <c r="J5" i="120"/>
  <c r="J51" i="128"/>
  <c r="V39" i="128"/>
  <c r="U39" i="128"/>
  <c r="L39" i="128"/>
  <c r="K39" i="128"/>
  <c r="F39" i="128"/>
  <c r="V38" i="128"/>
  <c r="L38" i="128"/>
  <c r="K38" i="128"/>
  <c r="F38" i="128"/>
  <c r="V37" i="128"/>
  <c r="L37" i="128"/>
  <c r="K37" i="128"/>
  <c r="F37" i="128"/>
  <c r="V36" i="128"/>
  <c r="L36" i="128"/>
  <c r="K36" i="128"/>
  <c r="F36" i="128"/>
  <c r="V35" i="128"/>
  <c r="L35" i="128"/>
  <c r="K35" i="128"/>
  <c r="F35" i="128"/>
  <c r="V34" i="128"/>
  <c r="L34" i="128"/>
  <c r="K34" i="128"/>
  <c r="F34" i="128"/>
  <c r="V33" i="128"/>
  <c r="L33" i="128"/>
  <c r="K33" i="128"/>
  <c r="F33" i="128"/>
  <c r="V32" i="128"/>
  <c r="L32" i="128"/>
  <c r="K32" i="128"/>
  <c r="F32" i="128"/>
  <c r="V31" i="128"/>
  <c r="L31" i="128"/>
  <c r="K31" i="128"/>
  <c r="F31" i="128"/>
  <c r="V30" i="128"/>
  <c r="L30" i="128"/>
  <c r="K30" i="128"/>
  <c r="F30" i="128"/>
  <c r="V29" i="128"/>
  <c r="L29" i="128"/>
  <c r="K29" i="128"/>
  <c r="F29" i="128"/>
  <c r="V28" i="128"/>
  <c r="L28" i="128"/>
  <c r="K28" i="128"/>
  <c r="F28" i="128"/>
  <c r="V27" i="128"/>
  <c r="L27" i="128"/>
  <c r="K27" i="128"/>
  <c r="F27" i="128"/>
  <c r="V26" i="128"/>
  <c r="L26" i="128"/>
  <c r="K26" i="128"/>
  <c r="F26" i="128"/>
  <c r="V25" i="128"/>
  <c r="L25" i="128"/>
  <c r="K25" i="128"/>
  <c r="F25" i="128"/>
  <c r="V24" i="128"/>
  <c r="L24" i="128"/>
  <c r="K24" i="128"/>
  <c r="F24" i="128"/>
  <c r="V23" i="128"/>
  <c r="L23" i="128"/>
  <c r="K23" i="128"/>
  <c r="F23" i="128"/>
  <c r="V22" i="128"/>
  <c r="L22" i="128"/>
  <c r="K22" i="128"/>
  <c r="F22" i="128"/>
  <c r="V21" i="128"/>
  <c r="U21" i="128"/>
  <c r="L21" i="128"/>
  <c r="K21" i="128"/>
  <c r="F21" i="128"/>
  <c r="V20" i="128"/>
  <c r="U20" i="128"/>
  <c r="L20" i="128"/>
  <c r="K20" i="128"/>
  <c r="F20" i="128"/>
  <c r="V19" i="128"/>
  <c r="U19" i="128"/>
  <c r="L19" i="128"/>
  <c r="K19" i="128"/>
  <c r="F19" i="128"/>
  <c r="V18" i="128"/>
  <c r="U18" i="128"/>
  <c r="L18" i="128"/>
  <c r="K18" i="128"/>
  <c r="F18" i="128"/>
  <c r="F16" i="128"/>
  <c r="F17" i="128"/>
  <c r="F42" i="128"/>
  <c r="V17" i="128"/>
  <c r="U17" i="128"/>
  <c r="L17" i="128"/>
  <c r="K17" i="128"/>
  <c r="V16" i="128"/>
  <c r="L16" i="128"/>
  <c r="K16" i="128"/>
  <c r="M12" i="128"/>
  <c r="L12" i="128"/>
  <c r="K12" i="128"/>
  <c r="I12" i="128"/>
  <c r="F12" i="128"/>
  <c r="E12" i="128"/>
  <c r="D12" i="128"/>
  <c r="C12" i="128"/>
  <c r="G7" i="128"/>
  <c r="C7" i="128"/>
  <c r="J7" i="128"/>
  <c r="G6" i="128"/>
  <c r="C6" i="128"/>
  <c r="J6" i="128"/>
  <c r="G5" i="128"/>
  <c r="C5" i="128"/>
  <c r="J5" i="128"/>
  <c r="J51" i="129"/>
  <c r="T42" i="129"/>
  <c r="S42" i="129"/>
  <c r="R42" i="129"/>
  <c r="Q42" i="129"/>
  <c r="S46" i="129"/>
  <c r="P42" i="129"/>
  <c r="O42" i="129"/>
  <c r="N42" i="129"/>
  <c r="Q46" i="129"/>
  <c r="M42" i="129"/>
  <c r="D49" i="129"/>
  <c r="J42" i="129"/>
  <c r="J46" i="129"/>
  <c r="I42" i="129"/>
  <c r="H42" i="129"/>
  <c r="G42" i="129"/>
  <c r="E42" i="129"/>
  <c r="D42" i="129"/>
  <c r="C42" i="129"/>
  <c r="V40" i="129"/>
  <c r="U40" i="129"/>
  <c r="L40" i="129"/>
  <c r="K40" i="129"/>
  <c r="F40" i="129"/>
  <c r="V39" i="129"/>
  <c r="U39" i="129"/>
  <c r="L39" i="129"/>
  <c r="K39" i="129"/>
  <c r="F39" i="129"/>
  <c r="V38" i="129"/>
  <c r="U38" i="129"/>
  <c r="L38" i="129"/>
  <c r="K38" i="129"/>
  <c r="F38" i="129"/>
  <c r="V37" i="129"/>
  <c r="U37" i="129"/>
  <c r="L37" i="129"/>
  <c r="K37" i="129"/>
  <c r="F37" i="129"/>
  <c r="V36" i="129"/>
  <c r="U36" i="129"/>
  <c r="L36" i="129"/>
  <c r="K36" i="129"/>
  <c r="F36" i="129"/>
  <c r="V35" i="129"/>
  <c r="U35" i="129"/>
  <c r="L35" i="129"/>
  <c r="K35" i="129"/>
  <c r="F35" i="129"/>
  <c r="V34" i="129"/>
  <c r="U34" i="129"/>
  <c r="L34" i="129"/>
  <c r="K34" i="129"/>
  <c r="F34" i="129"/>
  <c r="V33" i="129"/>
  <c r="U33" i="129"/>
  <c r="L33" i="129"/>
  <c r="K33" i="129"/>
  <c r="F33" i="129"/>
  <c r="V32" i="129"/>
  <c r="U32" i="129"/>
  <c r="L32" i="129"/>
  <c r="K32" i="129"/>
  <c r="F32" i="129"/>
  <c r="V31" i="129"/>
  <c r="U31" i="129"/>
  <c r="L31" i="129"/>
  <c r="K31" i="129"/>
  <c r="F31" i="129"/>
  <c r="V30" i="129"/>
  <c r="U30" i="129"/>
  <c r="L30" i="129"/>
  <c r="K30" i="129"/>
  <c r="F30" i="129"/>
  <c r="V29" i="129"/>
  <c r="U29" i="129"/>
  <c r="L29" i="129"/>
  <c r="K29" i="129"/>
  <c r="F29" i="129"/>
  <c r="V28" i="129"/>
  <c r="U28" i="129"/>
  <c r="L28" i="129"/>
  <c r="K28" i="129"/>
  <c r="F28" i="129"/>
  <c r="V27" i="129"/>
  <c r="U27" i="129"/>
  <c r="L27" i="129"/>
  <c r="K27" i="129"/>
  <c r="F27" i="129"/>
  <c r="V26" i="129"/>
  <c r="U26" i="129"/>
  <c r="L26" i="129"/>
  <c r="K26" i="129"/>
  <c r="F26" i="129"/>
  <c r="V25" i="129"/>
  <c r="U25" i="129"/>
  <c r="L25" i="129"/>
  <c r="K25" i="129"/>
  <c r="F25" i="129"/>
  <c r="V24" i="129"/>
  <c r="U24" i="129"/>
  <c r="L24" i="129"/>
  <c r="K24" i="129"/>
  <c r="F24" i="129"/>
  <c r="V23" i="129"/>
  <c r="U23" i="129"/>
  <c r="L23" i="129"/>
  <c r="K23" i="129"/>
  <c r="F23" i="129"/>
  <c r="V22" i="129"/>
  <c r="U22" i="129"/>
  <c r="L22" i="129"/>
  <c r="K22" i="129"/>
  <c r="F22" i="129"/>
  <c r="V21" i="129"/>
  <c r="U21" i="129"/>
  <c r="L21" i="129"/>
  <c r="K21" i="129"/>
  <c r="F21" i="129"/>
  <c r="V20" i="129"/>
  <c r="U20" i="129"/>
  <c r="L20" i="129"/>
  <c r="K20" i="129"/>
  <c r="F20" i="129"/>
  <c r="V19" i="129"/>
  <c r="U19" i="129"/>
  <c r="L19" i="129"/>
  <c r="K19" i="129"/>
  <c r="F19" i="129"/>
  <c r="V18" i="129"/>
  <c r="U18" i="129"/>
  <c r="L18" i="129"/>
  <c r="K18" i="129"/>
  <c r="F18" i="129"/>
  <c r="V17" i="129"/>
  <c r="U17" i="129"/>
  <c r="L17" i="129"/>
  <c r="K17" i="129"/>
  <c r="F17" i="129"/>
  <c r="V16" i="129"/>
  <c r="L16" i="129"/>
  <c r="K16" i="129"/>
  <c r="F16" i="129"/>
  <c r="F42" i="129"/>
  <c r="N12" i="129"/>
  <c r="K12" i="129"/>
  <c r="D12" i="129"/>
  <c r="C12" i="129"/>
  <c r="K46" i="129"/>
  <c r="G7" i="129"/>
  <c r="C7" i="129"/>
  <c r="J7" i="129"/>
  <c r="G6" i="129"/>
  <c r="C6" i="129"/>
  <c r="J6" i="129"/>
  <c r="G5" i="129"/>
  <c r="C5" i="129"/>
  <c r="J5" i="129"/>
  <c r="C5" i="4"/>
  <c r="C8" i="4"/>
  <c r="J8" i="4"/>
  <c r="C9" i="4"/>
  <c r="J9" i="4"/>
  <c r="U17" i="4"/>
  <c r="U18" i="4"/>
  <c r="U19" i="4"/>
  <c r="U20" i="4"/>
  <c r="U21" i="4"/>
  <c r="U22" i="4"/>
  <c r="U23" i="4"/>
  <c r="U24" i="4"/>
  <c r="U25" i="4"/>
  <c r="U26" i="4"/>
  <c r="U27" i="4"/>
  <c r="U28" i="4"/>
  <c r="U29" i="4"/>
  <c r="U30" i="4"/>
  <c r="U31" i="4"/>
  <c r="U32" i="4"/>
  <c r="U33" i="4"/>
  <c r="U34" i="4"/>
  <c r="U35" i="4"/>
  <c r="U36" i="4"/>
  <c r="U37" i="4"/>
  <c r="U38" i="4"/>
  <c r="U39" i="4"/>
  <c r="D5" i="108"/>
  <c r="D5" i="57"/>
  <c r="D5" i="58"/>
  <c r="C5" i="57"/>
  <c r="D9" i="57"/>
  <c r="C9" i="57"/>
  <c r="D50" i="108"/>
  <c r="D53" i="57"/>
  <c r="M42" i="4"/>
  <c r="D49" i="4"/>
  <c r="D51" i="4"/>
  <c r="M22" i="57"/>
  <c r="M27" i="108"/>
  <c r="M26" i="57"/>
  <c r="M31" i="108"/>
  <c r="M30" i="58"/>
  <c r="M15" i="57"/>
  <c r="M16" i="108"/>
  <c r="M15" i="58"/>
  <c r="M17" i="57"/>
  <c r="M21" i="108"/>
  <c r="M20" i="58"/>
  <c r="M19" i="57"/>
  <c r="M24" i="108"/>
  <c r="M23" i="58"/>
  <c r="M20" i="57"/>
  <c r="M25" i="108"/>
  <c r="M24" i="58"/>
  <c r="M21" i="57"/>
  <c r="M26" i="108"/>
  <c r="M25" i="58"/>
  <c r="M23" i="57"/>
  <c r="M28" i="108"/>
  <c r="M27" i="58"/>
  <c r="M24" i="57"/>
  <c r="M29" i="108"/>
  <c r="M28" i="58"/>
  <c r="M25" i="57"/>
  <c r="M30" i="108"/>
  <c r="M29" i="58"/>
  <c r="M27" i="57"/>
  <c r="M32" i="108"/>
  <c r="M31" i="58"/>
  <c r="M34" i="57"/>
  <c r="M35" i="57"/>
  <c r="M37" i="57"/>
  <c r="M38" i="57"/>
  <c r="M40" i="57"/>
  <c r="M18" i="108"/>
  <c r="M17" i="58"/>
  <c r="M19" i="108"/>
  <c r="M18" i="58"/>
  <c r="M20" i="108"/>
  <c r="M19" i="58"/>
  <c r="M23" i="108"/>
  <c r="M22" i="58"/>
  <c r="M33" i="108"/>
  <c r="M32" i="58"/>
  <c r="E42" i="57"/>
  <c r="E47" i="58"/>
  <c r="G42" i="57"/>
  <c r="G47" i="58"/>
  <c r="E43" i="57"/>
  <c r="F43" i="57"/>
  <c r="F48" i="58"/>
  <c r="G43" i="57"/>
  <c r="G48" i="58"/>
  <c r="E44" i="57"/>
  <c r="E49" i="58"/>
  <c r="F44" i="57"/>
  <c r="G44" i="57"/>
  <c r="G49" i="58"/>
  <c r="G45" i="57"/>
  <c r="G50" i="58"/>
  <c r="D43" i="57"/>
  <c r="D48" i="58"/>
  <c r="D44" i="57"/>
  <c r="D49" i="58"/>
  <c r="D42" i="57"/>
  <c r="D47" i="58"/>
  <c r="E39" i="57"/>
  <c r="F39" i="57"/>
  <c r="G39" i="57"/>
  <c r="P39" i="57"/>
  <c r="S40" i="57"/>
  <c r="S45" i="58"/>
  <c r="U39" i="66"/>
  <c r="T40" i="57"/>
  <c r="T45" i="58"/>
  <c r="U40" i="57"/>
  <c r="J40" i="57"/>
  <c r="I40" i="57"/>
  <c r="I45" i="58"/>
  <c r="D40" i="57"/>
  <c r="D45" i="58"/>
  <c r="L40" i="57"/>
  <c r="E40" i="57"/>
  <c r="E45" i="58"/>
  <c r="F39" i="66"/>
  <c r="G40" i="57"/>
  <c r="G45" i="58"/>
  <c r="H40" i="57"/>
  <c r="H45" i="58"/>
  <c r="N40" i="57"/>
  <c r="N45" i="58"/>
  <c r="O40" i="57"/>
  <c r="O45" i="58"/>
  <c r="P40" i="57"/>
  <c r="P45" i="58"/>
  <c r="Q40" i="57"/>
  <c r="Q45" i="58"/>
  <c r="R40" i="57"/>
  <c r="R45" i="58"/>
  <c r="C40" i="57"/>
  <c r="C45" i="58"/>
  <c r="U32" i="66"/>
  <c r="U32" i="57"/>
  <c r="V32" i="57"/>
  <c r="S33" i="57"/>
  <c r="U33" i="66"/>
  <c r="U34" i="66"/>
  <c r="U35" i="66"/>
  <c r="S36" i="57"/>
  <c r="U36" i="66"/>
  <c r="T36" i="57"/>
  <c r="S37" i="57"/>
  <c r="U37" i="66"/>
  <c r="T37" i="57"/>
  <c r="S38" i="57"/>
  <c r="U38" i="66"/>
  <c r="J33" i="57"/>
  <c r="K33" i="57"/>
  <c r="L33" i="57"/>
  <c r="I34" i="57"/>
  <c r="J35" i="57"/>
  <c r="L35" i="57"/>
  <c r="K37" i="57"/>
  <c r="D37" i="57"/>
  <c r="L37" i="57"/>
  <c r="I38" i="57"/>
  <c r="J38" i="57"/>
  <c r="F32" i="66"/>
  <c r="R32" i="57"/>
  <c r="F33" i="66"/>
  <c r="F34" i="66"/>
  <c r="F34" i="57"/>
  <c r="E35" i="57"/>
  <c r="F35" i="66"/>
  <c r="F36" i="66"/>
  <c r="O36" i="57"/>
  <c r="P36" i="57"/>
  <c r="Q36" i="57"/>
  <c r="F37" i="66"/>
  <c r="N37" i="57"/>
  <c r="O37" i="57"/>
  <c r="P37" i="57"/>
  <c r="F38" i="66"/>
  <c r="F38" i="57"/>
  <c r="N38" i="57"/>
  <c r="P38" i="57"/>
  <c r="Q38" i="57"/>
  <c r="U29" i="66"/>
  <c r="S29" i="57"/>
  <c r="T29" i="57"/>
  <c r="S34" i="108"/>
  <c r="S34" i="58"/>
  <c r="T34" i="108"/>
  <c r="T34" i="58"/>
  <c r="S30" i="57"/>
  <c r="S35" i="108"/>
  <c r="U30" i="66"/>
  <c r="T30" i="57"/>
  <c r="T35" i="108"/>
  <c r="T35" i="58"/>
  <c r="S31" i="57"/>
  <c r="U31" i="57"/>
  <c r="U31" i="66"/>
  <c r="I29" i="57"/>
  <c r="I34" i="108"/>
  <c r="J29" i="57"/>
  <c r="D29" i="57"/>
  <c r="L29" i="57"/>
  <c r="J34" i="108"/>
  <c r="D34" i="108"/>
  <c r="J30" i="57"/>
  <c r="J35" i="108"/>
  <c r="D30" i="57"/>
  <c r="J31" i="57"/>
  <c r="I31" i="57"/>
  <c r="D31" i="57"/>
  <c r="L31" i="57"/>
  <c r="E29" i="57"/>
  <c r="E34" i="108"/>
  <c r="E34" i="58"/>
  <c r="F29" i="66"/>
  <c r="O29" i="57"/>
  <c r="O34" i="108"/>
  <c r="O34" i="58"/>
  <c r="P29" i="57"/>
  <c r="P34" i="108"/>
  <c r="P34" i="58"/>
  <c r="Q29" i="57"/>
  <c r="Q34" i="108"/>
  <c r="Q34" i="58"/>
  <c r="E30" i="57"/>
  <c r="E35" i="58"/>
  <c r="F30" i="66"/>
  <c r="O30" i="57"/>
  <c r="O35" i="108"/>
  <c r="O35" i="58"/>
  <c r="P30" i="57"/>
  <c r="P35" i="108"/>
  <c r="P35" i="58"/>
  <c r="F31" i="66"/>
  <c r="C31" i="57"/>
  <c r="T28" i="57"/>
  <c r="U28" i="57"/>
  <c r="V28" i="57"/>
  <c r="J28" i="57"/>
  <c r="D28" i="57"/>
  <c r="L28" i="57"/>
  <c r="O28" i="57"/>
  <c r="P28" i="57"/>
  <c r="Q28" i="57"/>
  <c r="S33" i="108"/>
  <c r="S32" i="58"/>
  <c r="T33" i="108"/>
  <c r="T32" i="58"/>
  <c r="J33" i="108"/>
  <c r="J32" i="58"/>
  <c r="I33" i="108"/>
  <c r="I32" i="58"/>
  <c r="D33" i="108"/>
  <c r="E33" i="108"/>
  <c r="E32" i="58"/>
  <c r="G33" i="108"/>
  <c r="G32" i="58"/>
  <c r="H33" i="108"/>
  <c r="H32" i="58"/>
  <c r="N33" i="108"/>
  <c r="N32" i="58"/>
  <c r="O33" i="108"/>
  <c r="O32" i="58"/>
  <c r="P33" i="108"/>
  <c r="P32" i="58"/>
  <c r="Q33" i="108"/>
  <c r="Q32" i="58"/>
  <c r="R33" i="108"/>
  <c r="R32" i="58"/>
  <c r="C33" i="108"/>
  <c r="C32" i="58"/>
  <c r="S23" i="108"/>
  <c r="S22" i="58"/>
  <c r="S19" i="57"/>
  <c r="S24" i="108"/>
  <c r="S23" i="58"/>
  <c r="T20" i="57"/>
  <c r="T25" i="108"/>
  <c r="T24" i="58"/>
  <c r="S21" i="57"/>
  <c r="S26" i="108"/>
  <c r="S27" i="58"/>
  <c r="V27" i="58"/>
  <c r="T27" i="58"/>
  <c r="S24" i="57"/>
  <c r="T24" i="57"/>
  <c r="U24" i="57"/>
  <c r="V24" i="57"/>
  <c r="S29" i="108"/>
  <c r="S28" i="58"/>
  <c r="T29" i="108"/>
  <c r="U29" i="108"/>
  <c r="U28" i="58"/>
  <c r="V28" i="58"/>
  <c r="T28" i="58"/>
  <c r="S25" i="57"/>
  <c r="T25" i="57"/>
  <c r="U25" i="57"/>
  <c r="V25" i="57"/>
  <c r="S30" i="108"/>
  <c r="S29" i="58"/>
  <c r="S26" i="57"/>
  <c r="T26" i="57"/>
  <c r="U26" i="57"/>
  <c r="V26" i="57"/>
  <c r="S31" i="108"/>
  <c r="T31" i="108"/>
  <c r="S27" i="57"/>
  <c r="S32" i="108"/>
  <c r="T27" i="57"/>
  <c r="U27" i="57"/>
  <c r="V27" i="57"/>
  <c r="T32" i="108"/>
  <c r="T31" i="58"/>
  <c r="I19" i="57"/>
  <c r="J19" i="57"/>
  <c r="K19" i="57"/>
  <c r="I24" i="108"/>
  <c r="J24" i="108"/>
  <c r="D19" i="57"/>
  <c r="L19" i="57"/>
  <c r="J20" i="57"/>
  <c r="J25" i="108"/>
  <c r="D20" i="57"/>
  <c r="D25" i="108"/>
  <c r="I21" i="57"/>
  <c r="I26" i="108"/>
  <c r="J21" i="57"/>
  <c r="J26" i="108"/>
  <c r="D21" i="57"/>
  <c r="D26" i="108"/>
  <c r="D25" i="58"/>
  <c r="J22" i="57"/>
  <c r="K22" i="57"/>
  <c r="J27" i="108"/>
  <c r="D22" i="57"/>
  <c r="D27" i="108"/>
  <c r="D26" i="58"/>
  <c r="K23" i="57"/>
  <c r="D23" i="57"/>
  <c r="D27" i="58"/>
  <c r="L27" i="58"/>
  <c r="I24" i="57"/>
  <c r="I29" i="108"/>
  <c r="I28" i="58"/>
  <c r="J24" i="57"/>
  <c r="K24" i="57"/>
  <c r="L24" i="57"/>
  <c r="J29" i="108"/>
  <c r="J28" i="58"/>
  <c r="K28" i="58"/>
  <c r="D24" i="57"/>
  <c r="D29" i="108"/>
  <c r="D28" i="58"/>
  <c r="L28" i="58"/>
  <c r="I25" i="57"/>
  <c r="I30" i="108"/>
  <c r="J25" i="57"/>
  <c r="J30" i="108"/>
  <c r="D25" i="57"/>
  <c r="D29" i="58"/>
  <c r="I26" i="57"/>
  <c r="I31" i="108"/>
  <c r="I27" i="57"/>
  <c r="I32" i="108"/>
  <c r="J27" i="57"/>
  <c r="J32" i="108"/>
  <c r="D27" i="57"/>
  <c r="L27" i="57"/>
  <c r="D32" i="108"/>
  <c r="D31" i="58"/>
  <c r="E19" i="57"/>
  <c r="E23" i="58"/>
  <c r="G19" i="57"/>
  <c r="G24" i="108"/>
  <c r="G23" i="58"/>
  <c r="H19" i="57"/>
  <c r="H24" i="108"/>
  <c r="H23" i="58"/>
  <c r="N19" i="57"/>
  <c r="N24" i="108"/>
  <c r="N23" i="58"/>
  <c r="P19" i="57"/>
  <c r="P24" i="108"/>
  <c r="P23" i="58"/>
  <c r="Q19" i="57"/>
  <c r="Q24" i="108"/>
  <c r="Q23" i="58"/>
  <c r="R19" i="57"/>
  <c r="R24" i="108"/>
  <c r="R23" i="58"/>
  <c r="N20" i="57"/>
  <c r="N25" i="108"/>
  <c r="N24" i="58"/>
  <c r="Q20" i="57"/>
  <c r="Q15" i="57"/>
  <c r="Q16" i="57"/>
  <c r="Q21" i="57"/>
  <c r="Q22" i="57"/>
  <c r="Q23" i="57"/>
  <c r="Q24" i="57"/>
  <c r="Q25" i="57"/>
  <c r="Q26" i="57"/>
  <c r="Q27" i="57"/>
  <c r="Q47" i="57"/>
  <c r="S50" i="57"/>
  <c r="Q25" i="108"/>
  <c r="Q24" i="58"/>
  <c r="R20" i="57"/>
  <c r="R25" i="108"/>
  <c r="G21" i="57"/>
  <c r="G26" i="108"/>
  <c r="G25" i="58"/>
  <c r="H21" i="57"/>
  <c r="H26" i="108"/>
  <c r="N21" i="57"/>
  <c r="N26" i="108"/>
  <c r="N25" i="58"/>
  <c r="P21" i="57"/>
  <c r="P26" i="108"/>
  <c r="P25" i="58"/>
  <c r="Q26" i="108"/>
  <c r="E22" i="57"/>
  <c r="E27" i="108"/>
  <c r="E26" i="58"/>
  <c r="G22" i="57"/>
  <c r="G27" i="108"/>
  <c r="G26" i="58"/>
  <c r="N22" i="57"/>
  <c r="N27" i="108"/>
  <c r="N26" i="58"/>
  <c r="Q27" i="108"/>
  <c r="E23" i="57"/>
  <c r="E27" i="58"/>
  <c r="G23" i="57"/>
  <c r="G28" i="108"/>
  <c r="G27" i="58"/>
  <c r="H23" i="57"/>
  <c r="H28" i="108"/>
  <c r="H27" i="58"/>
  <c r="N23" i="57"/>
  <c r="N28" i="108"/>
  <c r="N27" i="58"/>
  <c r="P23" i="57"/>
  <c r="P28" i="108"/>
  <c r="P27" i="58"/>
  <c r="Q28" i="108"/>
  <c r="Q27" i="58"/>
  <c r="R23" i="57"/>
  <c r="R28" i="108"/>
  <c r="R27" i="58"/>
  <c r="E24" i="57"/>
  <c r="E29" i="108"/>
  <c r="E28" i="58"/>
  <c r="G24" i="57"/>
  <c r="G29" i="108"/>
  <c r="G28" i="58"/>
  <c r="H24" i="57"/>
  <c r="H29" i="108"/>
  <c r="H28" i="58"/>
  <c r="N24" i="57"/>
  <c r="N29" i="108"/>
  <c r="P24" i="57"/>
  <c r="P29" i="108"/>
  <c r="P28" i="58"/>
  <c r="Q29" i="108"/>
  <c r="Q28" i="58"/>
  <c r="E25" i="57"/>
  <c r="G25" i="57"/>
  <c r="G30" i="108"/>
  <c r="G29" i="58"/>
  <c r="O25" i="57"/>
  <c r="O30" i="108"/>
  <c r="O29" i="58"/>
  <c r="P25" i="57"/>
  <c r="P30" i="108"/>
  <c r="P29" i="58"/>
  <c r="Q30" i="108"/>
  <c r="Q29" i="58"/>
  <c r="T30" i="108"/>
  <c r="E26" i="57"/>
  <c r="G26" i="57"/>
  <c r="G31" i="108"/>
  <c r="G30" i="58"/>
  <c r="N26" i="57"/>
  <c r="N15" i="57"/>
  <c r="N16" i="57"/>
  <c r="N17" i="57"/>
  <c r="N18" i="57"/>
  <c r="N47" i="57"/>
  <c r="Q50" i="57"/>
  <c r="N31" i="108"/>
  <c r="N30" i="58"/>
  <c r="O26" i="57"/>
  <c r="O31" i="108"/>
  <c r="P26" i="57"/>
  <c r="P31" i="108"/>
  <c r="P30" i="58"/>
  <c r="Q31" i="108"/>
  <c r="Q30" i="58"/>
  <c r="G27" i="57"/>
  <c r="G32" i="108"/>
  <c r="G31" i="58"/>
  <c r="H27" i="57"/>
  <c r="H32" i="108"/>
  <c r="O27" i="57"/>
  <c r="O32" i="108"/>
  <c r="O31" i="58"/>
  <c r="P27" i="57"/>
  <c r="P32" i="108"/>
  <c r="P31" i="58"/>
  <c r="Q32" i="108"/>
  <c r="Q31" i="58"/>
  <c r="C20" i="57"/>
  <c r="C25" i="108"/>
  <c r="J23" i="108"/>
  <c r="J22" i="58"/>
  <c r="I23" i="108"/>
  <c r="D23" i="108"/>
  <c r="E23" i="108"/>
  <c r="E22" i="58"/>
  <c r="G23" i="108"/>
  <c r="G22" i="58"/>
  <c r="H23" i="108"/>
  <c r="H22" i="58"/>
  <c r="N23" i="108"/>
  <c r="N22" i="58"/>
  <c r="O23" i="108"/>
  <c r="O22" i="58"/>
  <c r="P23" i="108"/>
  <c r="P22" i="58"/>
  <c r="Q23" i="108"/>
  <c r="Q22" i="58"/>
  <c r="R23" i="108"/>
  <c r="R22" i="58"/>
  <c r="T23" i="108"/>
  <c r="T22" i="58"/>
  <c r="C23" i="108"/>
  <c r="C22" i="58"/>
  <c r="N21" i="108"/>
  <c r="N20" i="58"/>
  <c r="O17" i="57"/>
  <c r="O21" i="108"/>
  <c r="O20" i="58"/>
  <c r="P17" i="57"/>
  <c r="P21" i="108"/>
  <c r="P20" i="58"/>
  <c r="S17" i="57"/>
  <c r="S21" i="108"/>
  <c r="S20" i="58"/>
  <c r="T17" i="57"/>
  <c r="T21" i="108"/>
  <c r="T20" i="58"/>
  <c r="N22" i="108"/>
  <c r="N21" i="58"/>
  <c r="O18" i="57"/>
  <c r="O22" i="108"/>
  <c r="O21" i="58"/>
  <c r="P18" i="57"/>
  <c r="P22" i="108"/>
  <c r="P21" i="58"/>
  <c r="S18" i="57"/>
  <c r="S22" i="108"/>
  <c r="S21" i="58"/>
  <c r="D17" i="57"/>
  <c r="E17" i="57"/>
  <c r="G17" i="57"/>
  <c r="G15" i="57"/>
  <c r="G16" i="57"/>
  <c r="G18" i="57"/>
  <c r="G47" i="57"/>
  <c r="G21" i="108"/>
  <c r="H17" i="57"/>
  <c r="H21" i="108"/>
  <c r="I17" i="57"/>
  <c r="I21" i="108"/>
  <c r="J17" i="57"/>
  <c r="L17" i="57"/>
  <c r="J21" i="108"/>
  <c r="E47" i="57"/>
  <c r="G22" i="108"/>
  <c r="G21" i="58"/>
  <c r="C18" i="57"/>
  <c r="C22" i="108"/>
  <c r="N19" i="108"/>
  <c r="N18" i="58"/>
  <c r="O19" i="108"/>
  <c r="O18" i="58"/>
  <c r="P19" i="108"/>
  <c r="P18" i="58"/>
  <c r="Q19" i="108"/>
  <c r="Q18" i="58"/>
  <c r="R19" i="108"/>
  <c r="R18" i="58"/>
  <c r="S19" i="108"/>
  <c r="T19" i="108"/>
  <c r="T18" i="58"/>
  <c r="N20" i="108"/>
  <c r="N19" i="58"/>
  <c r="O20" i="108"/>
  <c r="O19" i="58"/>
  <c r="P20" i="108"/>
  <c r="P19" i="58"/>
  <c r="Q20" i="108"/>
  <c r="Q19" i="58"/>
  <c r="R20" i="108"/>
  <c r="R19" i="58"/>
  <c r="S20" i="108"/>
  <c r="S19" i="58"/>
  <c r="T20" i="108"/>
  <c r="T19" i="58"/>
  <c r="C19" i="108"/>
  <c r="C18" i="58"/>
  <c r="D19" i="108"/>
  <c r="E19" i="108"/>
  <c r="E18" i="58"/>
  <c r="G19" i="108"/>
  <c r="G18" i="58"/>
  <c r="H19" i="108"/>
  <c r="H18" i="58"/>
  <c r="I19" i="108"/>
  <c r="I18" i="58"/>
  <c r="J19" i="108"/>
  <c r="J18" i="58"/>
  <c r="C20" i="108"/>
  <c r="C19" i="58"/>
  <c r="D20" i="108"/>
  <c r="D19" i="58"/>
  <c r="E20" i="108"/>
  <c r="E19" i="58"/>
  <c r="G20" i="108"/>
  <c r="G19" i="58"/>
  <c r="H20" i="108"/>
  <c r="H19" i="58"/>
  <c r="I20" i="108"/>
  <c r="I19" i="58"/>
  <c r="J20" i="108"/>
  <c r="J19" i="58"/>
  <c r="D18" i="108"/>
  <c r="D17" i="58"/>
  <c r="E18" i="108"/>
  <c r="G18" i="108"/>
  <c r="G17" i="58"/>
  <c r="H18" i="108"/>
  <c r="H17" i="58"/>
  <c r="I18" i="108"/>
  <c r="I17" i="58"/>
  <c r="J18" i="108"/>
  <c r="J17" i="58"/>
  <c r="S18" i="108"/>
  <c r="S17" i="58"/>
  <c r="T18" i="108"/>
  <c r="T17" i="58"/>
  <c r="N18" i="108"/>
  <c r="N17" i="58"/>
  <c r="O18" i="108"/>
  <c r="O17" i="58"/>
  <c r="P18" i="108"/>
  <c r="P17" i="58"/>
  <c r="Q18" i="108"/>
  <c r="Q17" i="58"/>
  <c r="R18" i="108"/>
  <c r="R17" i="58"/>
  <c r="C18" i="108"/>
  <c r="C17" i="58"/>
  <c r="R50" i="57"/>
  <c r="O16" i="57"/>
  <c r="P16" i="57"/>
  <c r="S16" i="57"/>
  <c r="T16" i="57"/>
  <c r="O15" i="57"/>
  <c r="O47" i="57"/>
  <c r="R15" i="57"/>
  <c r="S15" i="57"/>
  <c r="T15" i="57"/>
  <c r="C16" i="57"/>
  <c r="D16" i="57"/>
  <c r="L16" i="57"/>
  <c r="F16" i="57"/>
  <c r="H16" i="57"/>
  <c r="D15" i="57"/>
  <c r="J15" i="57"/>
  <c r="L15" i="57"/>
  <c r="H15" i="57"/>
  <c r="J55" i="117"/>
  <c r="N6" i="57"/>
  <c r="L11" i="57"/>
  <c r="M5" i="57"/>
  <c r="M11" i="57"/>
  <c r="N5" i="57"/>
  <c r="N11" i="57"/>
  <c r="K5" i="57"/>
  <c r="H9" i="57"/>
  <c r="H6" i="57"/>
  <c r="H7" i="57"/>
  <c r="H5" i="57"/>
  <c r="E9" i="57"/>
  <c r="E6" i="57"/>
  <c r="E11" i="57"/>
  <c r="V35" i="66"/>
  <c r="L26" i="57"/>
  <c r="K26" i="57"/>
  <c r="L20" i="57"/>
  <c r="R8" i="57"/>
  <c r="T10" i="57"/>
  <c r="C7" i="57"/>
  <c r="J5" i="57"/>
  <c r="L12" i="66"/>
  <c r="U17" i="66"/>
  <c r="V17" i="66"/>
  <c r="U18" i="66"/>
  <c r="V18" i="66"/>
  <c r="U19" i="66"/>
  <c r="V19" i="66"/>
  <c r="U20" i="66"/>
  <c r="V20" i="66"/>
  <c r="U22" i="66"/>
  <c r="V22" i="66"/>
  <c r="U23" i="66"/>
  <c r="V23" i="66"/>
  <c r="U24" i="66"/>
  <c r="V24" i="66"/>
  <c r="U25" i="66"/>
  <c r="V25" i="66"/>
  <c r="U26" i="66"/>
  <c r="V26" i="66"/>
  <c r="U27" i="66"/>
  <c r="V27" i="66"/>
  <c r="U28" i="66"/>
  <c r="V28" i="66"/>
  <c r="V29" i="66"/>
  <c r="V30" i="66"/>
  <c r="V31" i="66"/>
  <c r="V32" i="66"/>
  <c r="V33" i="66"/>
  <c r="V34" i="66"/>
  <c r="V36" i="66"/>
  <c r="V37" i="66"/>
  <c r="V38" i="66"/>
  <c r="V39" i="66"/>
  <c r="K17" i="66"/>
  <c r="L17" i="66"/>
  <c r="K18" i="66"/>
  <c r="L18" i="66"/>
  <c r="K19" i="66"/>
  <c r="L19" i="66"/>
  <c r="K20" i="66"/>
  <c r="L20" i="66"/>
  <c r="K22" i="66"/>
  <c r="L22" i="66"/>
  <c r="K23" i="66"/>
  <c r="L23" i="66"/>
  <c r="K24" i="66"/>
  <c r="L24" i="66"/>
  <c r="K25" i="66"/>
  <c r="L25" i="66"/>
  <c r="K26" i="66"/>
  <c r="L26" i="66"/>
  <c r="K27" i="66"/>
  <c r="L27" i="66"/>
  <c r="K28" i="66"/>
  <c r="L28" i="66"/>
  <c r="K29" i="66"/>
  <c r="L29" i="66"/>
  <c r="K30" i="66"/>
  <c r="L30" i="66"/>
  <c r="K31" i="66"/>
  <c r="L31" i="66"/>
  <c r="K32" i="66"/>
  <c r="L32" i="66"/>
  <c r="K33" i="66"/>
  <c r="L33" i="66"/>
  <c r="K34" i="66"/>
  <c r="L34" i="66"/>
  <c r="K36" i="66"/>
  <c r="L36" i="66"/>
  <c r="K37" i="66"/>
  <c r="L37" i="66"/>
  <c r="K38" i="66"/>
  <c r="L38" i="66"/>
  <c r="K39" i="66"/>
  <c r="L39" i="66"/>
  <c r="F17" i="66"/>
  <c r="F18" i="66"/>
  <c r="F19" i="66"/>
  <c r="F20" i="66"/>
  <c r="F22" i="66"/>
  <c r="F23" i="66"/>
  <c r="F24" i="66"/>
  <c r="F25" i="66"/>
  <c r="F26" i="66"/>
  <c r="F27" i="66"/>
  <c r="F28" i="66"/>
  <c r="D17" i="108"/>
  <c r="L17" i="108"/>
  <c r="D16" i="108"/>
  <c r="S9" i="108"/>
  <c r="R46" i="108"/>
  <c r="R55" i="58"/>
  <c r="S16" i="108"/>
  <c r="S17" i="108"/>
  <c r="T16" i="108"/>
  <c r="T17" i="108"/>
  <c r="T16" i="58"/>
  <c r="N16" i="108"/>
  <c r="N15" i="58"/>
  <c r="N17" i="108"/>
  <c r="N16" i="58"/>
  <c r="O16" i="108"/>
  <c r="O15" i="58"/>
  <c r="O17" i="108"/>
  <c r="O16" i="58"/>
  <c r="P17" i="108"/>
  <c r="P16" i="58"/>
  <c r="Q16" i="108"/>
  <c r="Q15" i="58"/>
  <c r="Q17" i="108"/>
  <c r="Q16" i="58"/>
  <c r="R16" i="108"/>
  <c r="G16" i="108"/>
  <c r="G15" i="58"/>
  <c r="G17" i="108"/>
  <c r="G16" i="58"/>
  <c r="H16" i="108"/>
  <c r="H15" i="58"/>
  <c r="H17" i="108"/>
  <c r="J16" i="108"/>
  <c r="C17" i="108"/>
  <c r="M5" i="108"/>
  <c r="M5" i="58"/>
  <c r="N5" i="108"/>
  <c r="K5" i="108"/>
  <c r="K5" i="58"/>
  <c r="H5" i="108"/>
  <c r="H5" i="58"/>
  <c r="F5" i="108"/>
  <c r="F33" i="4"/>
  <c r="V33" i="4"/>
  <c r="K33" i="4"/>
  <c r="L33" i="4"/>
  <c r="R42" i="4"/>
  <c r="H42" i="4"/>
  <c r="G42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4" i="4"/>
  <c r="F35" i="4"/>
  <c r="F36" i="4"/>
  <c r="F37" i="4"/>
  <c r="F38" i="4"/>
  <c r="F39" i="4"/>
  <c r="C42" i="4"/>
  <c r="V17" i="4"/>
  <c r="V18" i="4"/>
  <c r="V19" i="4"/>
  <c r="V20" i="4"/>
  <c r="V21" i="4"/>
  <c r="V22" i="4"/>
  <c r="V23" i="4"/>
  <c r="V24" i="4"/>
  <c r="V25" i="4"/>
  <c r="V26" i="4"/>
  <c r="V27" i="4"/>
  <c r="V28" i="4"/>
  <c r="V29" i="4"/>
  <c r="V30" i="4"/>
  <c r="V31" i="4"/>
  <c r="V32" i="4"/>
  <c r="V34" i="4"/>
  <c r="V35" i="4"/>
  <c r="V36" i="4"/>
  <c r="V37" i="4"/>
  <c r="V38" i="4"/>
  <c r="V39" i="4"/>
  <c r="L17" i="4"/>
  <c r="L18" i="4"/>
  <c r="L19" i="4"/>
  <c r="L20" i="4"/>
  <c r="L21" i="4"/>
  <c r="L22" i="4"/>
  <c r="L23" i="4"/>
  <c r="L24" i="4"/>
  <c r="L25" i="4"/>
  <c r="L26" i="4"/>
  <c r="L27" i="4"/>
  <c r="L28" i="4"/>
  <c r="L29" i="4"/>
  <c r="L30" i="4"/>
  <c r="L31" i="4"/>
  <c r="L32" i="4"/>
  <c r="L34" i="4"/>
  <c r="L35" i="4"/>
  <c r="L36" i="4"/>
  <c r="L37" i="4"/>
  <c r="L38" i="4"/>
  <c r="L39" i="4"/>
  <c r="K17" i="4"/>
  <c r="K18" i="4"/>
  <c r="K19" i="4"/>
  <c r="K20" i="4"/>
  <c r="K21" i="4"/>
  <c r="K22" i="4"/>
  <c r="K23" i="4"/>
  <c r="K24" i="4"/>
  <c r="K25" i="4"/>
  <c r="K26" i="4"/>
  <c r="K27" i="4"/>
  <c r="K28" i="4"/>
  <c r="K29" i="4"/>
  <c r="K30" i="4"/>
  <c r="K31" i="4"/>
  <c r="K32" i="4"/>
  <c r="K34" i="4"/>
  <c r="K35" i="4"/>
  <c r="K36" i="4"/>
  <c r="K37" i="4"/>
  <c r="K38" i="4"/>
  <c r="K39" i="4"/>
  <c r="D42" i="4"/>
  <c r="C46" i="4"/>
  <c r="M42" i="66"/>
  <c r="D49" i="66"/>
  <c r="D51" i="66"/>
  <c r="C42" i="66"/>
  <c r="J51" i="66"/>
  <c r="J42" i="66"/>
  <c r="I46" i="66"/>
  <c r="V16" i="66"/>
  <c r="U16" i="66"/>
  <c r="L16" i="66"/>
  <c r="K16" i="66"/>
  <c r="F16" i="66"/>
  <c r="C9" i="108"/>
  <c r="O42" i="4"/>
  <c r="D12" i="4"/>
  <c r="C12" i="4"/>
  <c r="O46" i="4"/>
  <c r="K16" i="4"/>
  <c r="L16" i="4"/>
  <c r="V16" i="4"/>
  <c r="H12" i="4"/>
  <c r="L2" i="4"/>
  <c r="G9" i="4"/>
  <c r="G5" i="4"/>
  <c r="J51" i="4"/>
  <c r="Q42" i="4"/>
  <c r="S46" i="4"/>
  <c r="N42" i="4"/>
  <c r="Q46" i="4"/>
  <c r="J42" i="4"/>
  <c r="S42" i="4"/>
  <c r="T42" i="4"/>
  <c r="U42" i="4"/>
  <c r="P42" i="4"/>
  <c r="I42" i="4"/>
  <c r="E42" i="4"/>
  <c r="N12" i="4"/>
  <c r="G8" i="4"/>
  <c r="M11" i="58"/>
  <c r="O11" i="58"/>
  <c r="T42" i="66"/>
  <c r="S42" i="66"/>
  <c r="U42" i="66"/>
  <c r="R42" i="66"/>
  <c r="Q42" i="66"/>
  <c r="S46" i="66"/>
  <c r="P42" i="66"/>
  <c r="O42" i="66"/>
  <c r="N42" i="66"/>
  <c r="Q46" i="66"/>
  <c r="D42" i="66"/>
  <c r="C46" i="66"/>
  <c r="I42" i="66"/>
  <c r="H42" i="66"/>
  <c r="G42" i="66"/>
  <c r="E42" i="66"/>
  <c r="D12" i="66"/>
  <c r="C12" i="66"/>
  <c r="H12" i="66"/>
  <c r="J12" i="66"/>
  <c r="N12" i="66"/>
  <c r="I12" i="66"/>
  <c r="E12" i="66"/>
  <c r="N46" i="66"/>
  <c r="F11" i="110"/>
  <c r="G11" i="110"/>
  <c r="K45" i="110"/>
  <c r="C49" i="110"/>
  <c r="D49" i="110"/>
  <c r="K32" i="57"/>
  <c r="V23" i="57"/>
  <c r="L2" i="117"/>
  <c r="U30" i="57"/>
  <c r="V30" i="57"/>
  <c r="V31" i="57"/>
  <c r="J11" i="113"/>
  <c r="U49" i="131"/>
  <c r="U42" i="127"/>
  <c r="F46" i="126"/>
  <c r="G46" i="126"/>
  <c r="K25" i="57"/>
  <c r="L23" i="57"/>
  <c r="F24" i="57"/>
  <c r="D11" i="57"/>
  <c r="C11" i="57"/>
  <c r="J53" i="131"/>
  <c r="K53" i="131"/>
  <c r="K49" i="131"/>
  <c r="K38" i="57"/>
  <c r="U33" i="57"/>
  <c r="V33" i="57"/>
  <c r="V22" i="57"/>
  <c r="U29" i="57"/>
  <c r="V29" i="57"/>
  <c r="L30" i="57"/>
  <c r="L25" i="57"/>
  <c r="K27" i="57"/>
  <c r="K40" i="57"/>
  <c r="V42" i="128"/>
  <c r="L42" i="128"/>
  <c r="K42" i="128"/>
  <c r="L1" i="128"/>
  <c r="C46" i="128"/>
  <c r="D46" i="128"/>
  <c r="F46" i="128"/>
  <c r="G46" i="128"/>
  <c r="U42" i="128"/>
  <c r="J8" i="128"/>
  <c r="K42" i="129"/>
  <c r="J12" i="129"/>
  <c r="F46" i="129"/>
  <c r="G46" i="129"/>
  <c r="G12" i="129"/>
  <c r="J5" i="4"/>
  <c r="D46" i="4"/>
  <c r="E48" i="58"/>
  <c r="G12" i="120"/>
  <c r="F46" i="120"/>
  <c r="G46" i="120"/>
  <c r="V42" i="120"/>
  <c r="J7" i="120"/>
  <c r="J12" i="120"/>
  <c r="K42" i="120"/>
  <c r="C46" i="120"/>
  <c r="L42" i="120"/>
  <c r="L2" i="120"/>
  <c r="G12" i="4"/>
  <c r="V40" i="57"/>
  <c r="K20" i="57"/>
  <c r="L1" i="113"/>
  <c r="L45" i="113"/>
  <c r="C49" i="113"/>
  <c r="D49" i="113"/>
  <c r="N49" i="117"/>
  <c r="U36" i="57"/>
  <c r="V36" i="57"/>
  <c r="U21" i="57"/>
  <c r="V21" i="57"/>
  <c r="D46" i="120"/>
  <c r="P47" i="57"/>
  <c r="F15" i="57"/>
  <c r="J47" i="57"/>
  <c r="J50" i="57"/>
  <c r="L1" i="129"/>
  <c r="L42" i="129"/>
  <c r="C46" i="129"/>
  <c r="D46" i="129"/>
  <c r="J8" i="129"/>
  <c r="N46" i="128"/>
  <c r="O46" i="128"/>
  <c r="G12" i="128"/>
  <c r="L21" i="57"/>
  <c r="K28" i="57"/>
  <c r="G7" i="113"/>
  <c r="F11" i="113"/>
  <c r="G11" i="113"/>
  <c r="F27" i="57"/>
  <c r="K39" i="57"/>
  <c r="L39" i="57"/>
  <c r="U42" i="126"/>
  <c r="K17" i="57"/>
  <c r="L22" i="57"/>
  <c r="F49" i="58"/>
  <c r="K45" i="113"/>
  <c r="I49" i="113"/>
  <c r="K35" i="57"/>
  <c r="U38" i="57"/>
  <c r="V38" i="57"/>
  <c r="F45" i="117"/>
  <c r="K45" i="117"/>
  <c r="V45" i="117"/>
  <c r="F42" i="126"/>
  <c r="L42" i="126"/>
  <c r="J12" i="126"/>
  <c r="G12" i="126"/>
  <c r="O46" i="126"/>
  <c r="D46" i="126"/>
  <c r="D51" i="126"/>
  <c r="J46" i="126"/>
  <c r="K46" i="126"/>
  <c r="F45" i="58"/>
  <c r="M45" i="58"/>
  <c r="F5" i="57"/>
  <c r="G5" i="57"/>
  <c r="L2" i="110"/>
  <c r="J11" i="110"/>
  <c r="F49" i="110"/>
  <c r="G49" i="110"/>
  <c r="F45" i="110"/>
  <c r="L45" i="117"/>
  <c r="L1" i="117"/>
  <c r="C49" i="117"/>
  <c r="D49" i="117"/>
  <c r="J55" i="57"/>
  <c r="F46" i="4"/>
  <c r="G46" i="4"/>
  <c r="J12" i="4"/>
  <c r="D54" i="57"/>
  <c r="D55" i="57"/>
  <c r="L42" i="4"/>
  <c r="L18" i="57"/>
  <c r="F47" i="58"/>
  <c r="C6" i="57"/>
  <c r="J6" i="57"/>
  <c r="T9" i="108"/>
  <c r="T13" i="108"/>
  <c r="J7" i="57"/>
  <c r="T47" i="57"/>
  <c r="J12" i="128"/>
  <c r="K46" i="128"/>
  <c r="U45" i="113"/>
  <c r="V45" i="113"/>
  <c r="U45" i="117"/>
  <c r="U45" i="58"/>
  <c r="V45" i="58"/>
  <c r="H47" i="57"/>
  <c r="K18" i="57"/>
  <c r="U20" i="57"/>
  <c r="V20" i="57"/>
  <c r="K42" i="4"/>
  <c r="J46" i="4"/>
  <c r="K46" i="4"/>
  <c r="I11" i="57"/>
  <c r="D51" i="129"/>
  <c r="U42" i="129"/>
  <c r="V42" i="129"/>
  <c r="F11" i="117"/>
  <c r="G11" i="117"/>
  <c r="G5" i="117"/>
  <c r="U16" i="57"/>
  <c r="V16" i="57"/>
  <c r="L45" i="110"/>
  <c r="L1" i="110"/>
  <c r="K31" i="57"/>
  <c r="C53" i="131"/>
  <c r="D53" i="131"/>
  <c r="U35" i="57"/>
  <c r="V35" i="57"/>
  <c r="G10" i="131"/>
  <c r="F49" i="117"/>
  <c r="G49" i="117"/>
  <c r="F45" i="113"/>
  <c r="V42" i="66"/>
  <c r="K42" i="66"/>
  <c r="J45" i="58"/>
  <c r="K45" i="58"/>
  <c r="F12" i="66"/>
  <c r="G12" i="66"/>
  <c r="L1" i="66"/>
  <c r="L42" i="66"/>
  <c r="D46" i="66"/>
  <c r="K42" i="130"/>
  <c r="L42" i="130"/>
  <c r="F46" i="124"/>
  <c r="G46" i="124"/>
  <c r="K42" i="124"/>
  <c r="K42" i="123"/>
  <c r="K42" i="122"/>
  <c r="L42" i="122"/>
  <c r="F46" i="121"/>
  <c r="G46" i="121"/>
  <c r="K42" i="121"/>
  <c r="K42" i="118"/>
  <c r="L42" i="118"/>
  <c r="F46" i="119"/>
  <c r="G46" i="119"/>
  <c r="K42" i="119"/>
  <c r="K42" i="92"/>
  <c r="L42" i="92"/>
  <c r="L42" i="94"/>
  <c r="K42" i="94"/>
  <c r="V34" i="57"/>
  <c r="K42" i="95"/>
  <c r="F46" i="97"/>
  <c r="F46" i="100"/>
  <c r="L42" i="101"/>
  <c r="P33" i="58"/>
  <c r="F34" i="108"/>
  <c r="F34" i="58"/>
  <c r="U35" i="108"/>
  <c r="U35" i="58"/>
  <c r="G44" i="58"/>
  <c r="K42" i="81"/>
  <c r="Q41" i="58"/>
  <c r="M42" i="58"/>
  <c r="L42" i="81"/>
  <c r="Q33" i="58"/>
  <c r="P41" i="58"/>
  <c r="V42" i="78"/>
  <c r="F46" i="78"/>
  <c r="Q26" i="58"/>
  <c r="T33" i="58"/>
  <c r="Q43" i="58"/>
  <c r="L2" i="78"/>
  <c r="O30" i="58"/>
  <c r="P43" i="58"/>
  <c r="O42" i="58"/>
  <c r="P44" i="58"/>
  <c r="N42" i="58"/>
  <c r="E44" i="58"/>
  <c r="M40" i="58"/>
  <c r="K11" i="57"/>
  <c r="E1" i="57"/>
  <c r="N50" i="57"/>
  <c r="M50" i="57"/>
  <c r="U17" i="57"/>
  <c r="F42" i="66"/>
  <c r="K15" i="57"/>
  <c r="I47" i="57"/>
  <c r="K47" i="57"/>
  <c r="L1" i="4"/>
  <c r="K50" i="57"/>
  <c r="U19" i="57"/>
  <c r="L45" i="58"/>
  <c r="F7" i="57"/>
  <c r="G7" i="57"/>
  <c r="H11" i="57"/>
  <c r="C47" i="57"/>
  <c r="K29" i="57"/>
  <c r="V17" i="57"/>
  <c r="L38" i="57"/>
  <c r="D47" i="57"/>
  <c r="U15" i="57"/>
  <c r="V15" i="57"/>
  <c r="S47" i="57"/>
  <c r="M47" i="57"/>
  <c r="V19" i="57"/>
  <c r="S44" i="58"/>
  <c r="V44" i="58"/>
  <c r="V39" i="57"/>
  <c r="N6" i="58"/>
  <c r="V42" i="4"/>
  <c r="F6" i="57"/>
  <c r="R47" i="57"/>
  <c r="K21" i="57"/>
  <c r="K36" i="57"/>
  <c r="L36" i="57"/>
  <c r="L2" i="66"/>
  <c r="F46" i="66"/>
  <c r="G46" i="66"/>
  <c r="F42" i="4"/>
  <c r="K16" i="57"/>
  <c r="U18" i="57"/>
  <c r="K30" i="57"/>
  <c r="S42" i="58"/>
  <c r="U37" i="57"/>
  <c r="L1" i="131"/>
  <c r="L49" i="131"/>
  <c r="Q25" i="58"/>
  <c r="O53" i="131"/>
  <c r="F49" i="131"/>
  <c r="L32" i="57"/>
  <c r="F53" i="131"/>
  <c r="G53" i="131"/>
  <c r="F49" i="113"/>
  <c r="G49" i="113"/>
  <c r="O46" i="120"/>
  <c r="D42" i="58"/>
  <c r="O41" i="58"/>
  <c r="O33" i="58"/>
  <c r="O46" i="129"/>
  <c r="F40" i="38"/>
  <c r="F44" i="58"/>
  <c r="V45" i="110"/>
  <c r="N43" i="58"/>
  <c r="M43" i="58"/>
  <c r="P42" i="58"/>
  <c r="U33" i="58"/>
  <c r="V33" i="58"/>
  <c r="F35" i="57"/>
  <c r="U45" i="110"/>
  <c r="V18" i="57"/>
  <c r="U47" i="57"/>
  <c r="V47" i="57"/>
  <c r="V37" i="57"/>
  <c r="J11" i="57"/>
  <c r="F50" i="57"/>
  <c r="G50" i="57"/>
  <c r="G6" i="57"/>
  <c r="F11" i="57"/>
  <c r="G11" i="57"/>
  <c r="F47" i="57"/>
  <c r="C50" i="57"/>
  <c r="D50" i="57"/>
  <c r="L47" i="57"/>
  <c r="V42" i="84"/>
  <c r="U42" i="84"/>
  <c r="K42" i="84"/>
  <c r="L42" i="84"/>
  <c r="I46" i="84"/>
  <c r="F42" i="84"/>
  <c r="F46" i="84"/>
  <c r="J12" i="84"/>
  <c r="N46" i="84"/>
  <c r="D46" i="84"/>
  <c r="G46" i="84"/>
  <c r="K42" i="85"/>
  <c r="I46" i="85"/>
  <c r="U42" i="85"/>
  <c r="V42" i="85"/>
  <c r="F42" i="85"/>
  <c r="J12" i="85"/>
  <c r="D46" i="85"/>
  <c r="G46" i="85"/>
  <c r="U42" i="101"/>
  <c r="V42" i="101"/>
  <c r="K42" i="101"/>
  <c r="F42" i="101"/>
  <c r="F12" i="101"/>
  <c r="G12" i="101"/>
  <c r="D46" i="101"/>
  <c r="J12" i="101"/>
  <c r="G46" i="101"/>
  <c r="U42" i="100"/>
  <c r="K42" i="100"/>
  <c r="L42" i="100"/>
  <c r="F42" i="100"/>
  <c r="F43" i="58"/>
  <c r="C46" i="100"/>
  <c r="G9" i="100"/>
  <c r="V42" i="99"/>
  <c r="U42" i="99"/>
  <c r="K42" i="99"/>
  <c r="I46" i="99"/>
  <c r="L42" i="99"/>
  <c r="F42" i="99"/>
  <c r="C46" i="99"/>
  <c r="J12" i="99"/>
  <c r="G46" i="99"/>
  <c r="D46" i="99"/>
  <c r="R4" i="58"/>
  <c r="F12" i="78"/>
  <c r="G12" i="78"/>
  <c r="J12" i="78"/>
  <c r="G46" i="78"/>
  <c r="U42" i="78"/>
  <c r="R24" i="58"/>
  <c r="K42" i="78"/>
  <c r="I46" i="78"/>
  <c r="F42" i="78"/>
  <c r="L42" i="78"/>
  <c r="C46" i="78"/>
  <c r="D46" i="78"/>
  <c r="D33" i="58"/>
  <c r="G12" i="127"/>
  <c r="K30" i="108"/>
  <c r="J12" i="127"/>
  <c r="L22" i="108"/>
  <c r="K42" i="127"/>
  <c r="S38" i="58"/>
  <c r="F32" i="108"/>
  <c r="L38" i="108"/>
  <c r="K21" i="108"/>
  <c r="F23" i="108"/>
  <c r="F22" i="58"/>
  <c r="K32" i="108"/>
  <c r="K25" i="108"/>
  <c r="L24" i="108"/>
  <c r="U31" i="108"/>
  <c r="V31" i="108"/>
  <c r="F37" i="108"/>
  <c r="F39" i="108"/>
  <c r="F27" i="108"/>
  <c r="K19" i="58"/>
  <c r="K33" i="108"/>
  <c r="U17" i="108"/>
  <c r="V17" i="108"/>
  <c r="F22" i="108"/>
  <c r="L32" i="108"/>
  <c r="K27" i="108"/>
  <c r="K38" i="108"/>
  <c r="G6" i="108"/>
  <c r="D23" i="58"/>
  <c r="J23" i="58"/>
  <c r="L23" i="58"/>
  <c r="V16" i="108"/>
  <c r="K11" i="58"/>
  <c r="U19" i="108"/>
  <c r="U18" i="58"/>
  <c r="V27" i="108"/>
  <c r="F33" i="108"/>
  <c r="F32" i="58"/>
  <c r="K39" i="108"/>
  <c r="S16" i="58"/>
  <c r="V30" i="108"/>
  <c r="K18" i="108"/>
  <c r="U20" i="108"/>
  <c r="V20" i="108"/>
  <c r="D22" i="58"/>
  <c r="L22" i="58"/>
  <c r="K32" i="58"/>
  <c r="K34" i="108"/>
  <c r="J51" i="108"/>
  <c r="C5" i="108"/>
  <c r="J5" i="108"/>
  <c r="G8" i="108"/>
  <c r="C24" i="58"/>
  <c r="D34" i="58"/>
  <c r="K17" i="108"/>
  <c r="F20" i="108"/>
  <c r="F19" i="58"/>
  <c r="L31" i="108"/>
  <c r="L30" i="108"/>
  <c r="L26" i="108"/>
  <c r="J8" i="108"/>
  <c r="G9" i="108"/>
  <c r="K17" i="58"/>
  <c r="L17" i="58"/>
  <c r="K18" i="58"/>
  <c r="J29" i="58"/>
  <c r="F29" i="108"/>
  <c r="F28" i="58"/>
  <c r="F25" i="108"/>
  <c r="U34" i="108"/>
  <c r="V34" i="108"/>
  <c r="I12" i="108"/>
  <c r="D12" i="108"/>
  <c r="C12" i="108"/>
  <c r="U25" i="108"/>
  <c r="V25" i="108"/>
  <c r="L23" i="108"/>
  <c r="L12" i="108"/>
  <c r="D16" i="58"/>
  <c r="L20" i="108"/>
  <c r="K19" i="108"/>
  <c r="V28" i="108"/>
  <c r="U32" i="108"/>
  <c r="S18" i="58"/>
  <c r="M42" i="108"/>
  <c r="K16" i="108"/>
  <c r="Q42" i="108"/>
  <c r="S46" i="108"/>
  <c r="C42" i="108"/>
  <c r="F18" i="108"/>
  <c r="F17" i="58"/>
  <c r="L19" i="108"/>
  <c r="L27" i="108"/>
  <c r="L25" i="108"/>
  <c r="O46" i="127"/>
  <c r="F42" i="127"/>
  <c r="L42" i="127"/>
  <c r="V42" i="127"/>
  <c r="L19" i="58"/>
  <c r="K36" i="108"/>
  <c r="D20" i="58"/>
  <c r="F17" i="108"/>
  <c r="K20" i="108"/>
  <c r="L18" i="108"/>
  <c r="U22" i="108"/>
  <c r="V22" i="108"/>
  <c r="U21" i="108"/>
  <c r="L21" i="108"/>
  <c r="K37" i="108"/>
  <c r="K12" i="108"/>
  <c r="R37" i="58"/>
  <c r="M12" i="108"/>
  <c r="F12" i="108"/>
  <c r="N12" i="108"/>
  <c r="J42" i="108"/>
  <c r="I46" i="108"/>
  <c r="H42" i="108"/>
  <c r="R42" i="108"/>
  <c r="L16" i="108"/>
  <c r="Q52" i="58"/>
  <c r="S55" i="58"/>
  <c r="K22" i="108"/>
  <c r="K23" i="108"/>
  <c r="K31" i="108"/>
  <c r="L29" i="108"/>
  <c r="K26" i="108"/>
  <c r="K24" i="108"/>
  <c r="U26" i="108"/>
  <c r="V26" i="108"/>
  <c r="K35" i="108"/>
  <c r="G7" i="108"/>
  <c r="J9" i="108"/>
  <c r="S36" i="58"/>
  <c r="S26" i="58"/>
  <c r="D51" i="127"/>
  <c r="D49" i="108"/>
  <c r="D51" i="108"/>
  <c r="O52" i="58"/>
  <c r="V38" i="108"/>
  <c r="N52" i="58"/>
  <c r="Q55" i="58"/>
  <c r="C36" i="58"/>
  <c r="L35" i="108"/>
  <c r="G42" i="108"/>
  <c r="T42" i="108"/>
  <c r="S42" i="108"/>
  <c r="U18" i="108"/>
  <c r="U17" i="58"/>
  <c r="V17" i="58"/>
  <c r="F19" i="108"/>
  <c r="F18" i="58"/>
  <c r="E17" i="58"/>
  <c r="U24" i="108"/>
  <c r="F36" i="108"/>
  <c r="L1" i="127"/>
  <c r="D18" i="58"/>
  <c r="L18" i="58"/>
  <c r="K28" i="108"/>
  <c r="P42" i="108"/>
  <c r="D42" i="108"/>
  <c r="F26" i="108"/>
  <c r="J24" i="58"/>
  <c r="M52" i="58"/>
  <c r="U33" i="108"/>
  <c r="E6" i="58"/>
  <c r="H6" i="58"/>
  <c r="F6" i="58"/>
  <c r="G6" i="58"/>
  <c r="F16" i="108"/>
  <c r="G5" i="108"/>
  <c r="K29" i="108"/>
  <c r="L34" i="108"/>
  <c r="U23" i="108"/>
  <c r="U22" i="58"/>
  <c r="V22" i="58"/>
  <c r="L28" i="108"/>
  <c r="C46" i="127"/>
  <c r="D46" i="127"/>
  <c r="D15" i="58"/>
  <c r="C16" i="58"/>
  <c r="T15" i="58"/>
  <c r="H31" i="58"/>
  <c r="H20" i="58"/>
  <c r="I42" i="108"/>
  <c r="D59" i="58"/>
  <c r="O42" i="108"/>
  <c r="H12" i="108"/>
  <c r="E42" i="108"/>
  <c r="U37" i="108"/>
  <c r="V37" i="108"/>
  <c r="D32" i="58"/>
  <c r="L32" i="58"/>
  <c r="S35" i="58"/>
  <c r="V35" i="58"/>
  <c r="I22" i="58"/>
  <c r="K22" i="58"/>
  <c r="J6" i="58"/>
  <c r="N42" i="108"/>
  <c r="Q46" i="108"/>
  <c r="F46" i="127"/>
  <c r="G46" i="127"/>
  <c r="E12" i="108"/>
  <c r="N46" i="108"/>
  <c r="L33" i="108"/>
  <c r="C7" i="108"/>
  <c r="J7" i="108"/>
  <c r="G20" i="58"/>
  <c r="V42" i="82"/>
  <c r="U42" i="82"/>
  <c r="K42" i="82"/>
  <c r="L42" i="82"/>
  <c r="F42" i="82"/>
  <c r="L1" i="82"/>
  <c r="G12" i="82"/>
  <c r="N46" i="82"/>
  <c r="D46" i="82"/>
  <c r="G46" i="82"/>
  <c r="V42" i="83"/>
  <c r="U42" i="83"/>
  <c r="L42" i="83"/>
  <c r="K42" i="83"/>
  <c r="F46" i="83"/>
  <c r="G46" i="83"/>
  <c r="G9" i="83"/>
  <c r="D46" i="83"/>
  <c r="J12" i="83"/>
  <c r="V42" i="67"/>
  <c r="U42" i="67"/>
  <c r="K42" i="67"/>
  <c r="L42" i="67"/>
  <c r="H16" i="58"/>
  <c r="E30" i="58"/>
  <c r="C46" i="67"/>
  <c r="G12" i="67"/>
  <c r="N46" i="67"/>
  <c r="V18" i="58"/>
  <c r="U16" i="58"/>
  <c r="V16" i="58"/>
  <c r="V19" i="108"/>
  <c r="U19" i="58"/>
  <c r="V19" i="58"/>
  <c r="O46" i="108"/>
  <c r="G52" i="58"/>
  <c r="K42" i="108"/>
  <c r="V35" i="108"/>
  <c r="J46" i="108"/>
  <c r="G12" i="108"/>
  <c r="V18" i="108"/>
  <c r="V32" i="108"/>
  <c r="V29" i="108"/>
  <c r="T52" i="58"/>
  <c r="H52" i="58"/>
  <c r="V21" i="108"/>
  <c r="U20" i="58"/>
  <c r="V20" i="58"/>
  <c r="F46" i="108"/>
  <c r="G46" i="108"/>
  <c r="J12" i="108"/>
  <c r="F42" i="108"/>
  <c r="V24" i="108"/>
  <c r="U42" i="108"/>
  <c r="V42" i="108"/>
  <c r="V33" i="108"/>
  <c r="U32" i="58"/>
  <c r="V32" i="58"/>
  <c r="C46" i="108"/>
  <c r="D46" i="108"/>
  <c r="L42" i="108"/>
  <c r="V23" i="108"/>
  <c r="G46" i="67"/>
  <c r="D46" i="67"/>
  <c r="G46" i="100"/>
  <c r="D46" i="100"/>
  <c r="J12" i="100"/>
  <c r="U25" i="58"/>
  <c r="V42" i="81"/>
  <c r="U42" i="81"/>
  <c r="F42" i="81"/>
  <c r="L1" i="81"/>
  <c r="D46" i="81"/>
  <c r="G46" i="81"/>
  <c r="J12" i="81"/>
  <c r="U40" i="58"/>
  <c r="U23" i="58"/>
  <c r="V23" i="58"/>
  <c r="U21" i="58"/>
  <c r="V21" i="58"/>
  <c r="U42" i="58"/>
  <c r="V42" i="58"/>
  <c r="U31" i="58"/>
  <c r="F5" i="58"/>
  <c r="V40" i="58"/>
  <c r="N5" i="58"/>
  <c r="N11" i="58"/>
  <c r="D36" i="58"/>
  <c r="S15" i="58"/>
  <c r="T42" i="58"/>
  <c r="C5" i="58"/>
  <c r="J5" i="58"/>
  <c r="E1" i="38"/>
  <c r="D52" i="58"/>
  <c r="C55" i="58"/>
  <c r="D9" i="58"/>
  <c r="D11" i="58"/>
  <c r="C11" i="58"/>
  <c r="D55" i="58"/>
  <c r="F16" i="58"/>
  <c r="F36" i="58"/>
  <c r="D35" i="58"/>
  <c r="S30" i="58"/>
  <c r="F37" i="58"/>
  <c r="F31" i="58"/>
  <c r="E20" i="58"/>
  <c r="N28" i="58"/>
  <c r="D24" i="58"/>
  <c r="S31" i="58"/>
  <c r="V31" i="58"/>
  <c r="H7" i="58"/>
  <c r="V40" i="38"/>
  <c r="F33" i="58"/>
  <c r="I23" i="58"/>
  <c r="K23" i="58"/>
  <c r="C6" i="38"/>
  <c r="J6" i="38"/>
  <c r="M46" i="38"/>
  <c r="L24" i="58"/>
  <c r="U38" i="58"/>
  <c r="V38" i="58"/>
  <c r="E9" i="58"/>
  <c r="E11" i="58"/>
  <c r="M55" i="58"/>
  <c r="F15" i="58"/>
  <c r="F52" i="58"/>
  <c r="F24" i="58"/>
  <c r="U24" i="58"/>
  <c r="V24" i="58"/>
  <c r="F40" i="58"/>
  <c r="S46" i="38"/>
  <c r="M39" i="58"/>
  <c r="S25" i="58"/>
  <c r="V42" i="87"/>
  <c r="U42" i="87"/>
  <c r="S41" i="58"/>
  <c r="L42" i="58"/>
  <c r="K42" i="58"/>
  <c r="J40" i="58"/>
  <c r="L40" i="58"/>
  <c r="I29" i="58"/>
  <c r="K29" i="58"/>
  <c r="K42" i="87"/>
  <c r="K24" i="58"/>
  <c r="L16" i="58"/>
  <c r="F25" i="58"/>
  <c r="L29" i="58"/>
  <c r="F42" i="87"/>
  <c r="F26" i="58"/>
  <c r="D46" i="87"/>
  <c r="L42" i="87"/>
  <c r="F46" i="87"/>
  <c r="G46" i="87"/>
  <c r="J12" i="87"/>
  <c r="U37" i="58"/>
  <c r="V37" i="58"/>
  <c r="U42" i="88"/>
  <c r="V42" i="88"/>
  <c r="J25" i="58"/>
  <c r="K42" i="88"/>
  <c r="F21" i="58"/>
  <c r="E40" i="58"/>
  <c r="F42" i="88"/>
  <c r="L42" i="88"/>
  <c r="R6" i="58"/>
  <c r="R8" i="58"/>
  <c r="T10" i="58"/>
  <c r="J12" i="88"/>
  <c r="G46" i="88"/>
  <c r="D46" i="88"/>
  <c r="J7" i="58"/>
  <c r="F7" i="58"/>
  <c r="G7" i="58"/>
  <c r="F11" i="58"/>
  <c r="G5" i="58"/>
  <c r="U29" i="58"/>
  <c r="V29" i="58"/>
  <c r="T29" i="58"/>
  <c r="V42" i="98"/>
  <c r="U42" i="98"/>
  <c r="J43" i="58"/>
  <c r="L43" i="58"/>
  <c r="L42" i="98"/>
  <c r="J38" i="58"/>
  <c r="L38" i="58"/>
  <c r="J33" i="58"/>
  <c r="L33" i="58"/>
  <c r="K42" i="98"/>
  <c r="F42" i="98"/>
  <c r="J12" i="98"/>
  <c r="D46" i="98"/>
  <c r="G46" i="98"/>
  <c r="C9" i="58"/>
  <c r="K38" i="58"/>
  <c r="K33" i="58"/>
  <c r="J51" i="38"/>
  <c r="U15" i="58"/>
  <c r="V15" i="58"/>
  <c r="S52" i="58"/>
  <c r="V52" i="58"/>
  <c r="T30" i="58"/>
  <c r="V42" i="91"/>
  <c r="U42" i="91"/>
  <c r="J36" i="58"/>
  <c r="L36" i="58"/>
  <c r="J35" i="58"/>
  <c r="L35" i="58"/>
  <c r="I31" i="58"/>
  <c r="K42" i="91"/>
  <c r="L42" i="91"/>
  <c r="H9" i="58"/>
  <c r="H11" i="58"/>
  <c r="F55" i="58"/>
  <c r="J12" i="91"/>
  <c r="G11" i="58"/>
  <c r="G9" i="91"/>
  <c r="D46" i="91"/>
  <c r="G46" i="91"/>
  <c r="N55" i="58"/>
  <c r="G55" i="58"/>
  <c r="J11" i="58"/>
  <c r="E1" i="58"/>
  <c r="U34" i="58"/>
  <c r="V34" i="58"/>
  <c r="V25" i="58"/>
  <c r="U30" i="58"/>
  <c r="V30" i="58"/>
  <c r="V42" i="96"/>
  <c r="U42" i="96"/>
  <c r="V26" i="58"/>
  <c r="D58" i="58"/>
  <c r="D60" i="58"/>
  <c r="D51" i="38"/>
  <c r="M26" i="58"/>
  <c r="J20" i="58"/>
  <c r="L20" i="58"/>
  <c r="K40" i="58"/>
  <c r="K37" i="58"/>
  <c r="I36" i="58"/>
  <c r="K36" i="58"/>
  <c r="K35" i="58"/>
  <c r="J34" i="58"/>
  <c r="L34" i="58"/>
  <c r="J31" i="58"/>
  <c r="L31" i="58"/>
  <c r="I25" i="58"/>
  <c r="K42" i="96"/>
  <c r="I20" i="58"/>
  <c r="J15" i="58"/>
  <c r="K15" i="58"/>
  <c r="H25" i="58"/>
  <c r="E29" i="58"/>
  <c r="F42" i="96"/>
  <c r="L42" i="96"/>
  <c r="C46" i="96"/>
  <c r="D46" i="96"/>
  <c r="S6" i="58"/>
  <c r="S8" i="58"/>
  <c r="F46" i="96"/>
  <c r="G46" i="96"/>
  <c r="G12" i="96"/>
  <c r="J12" i="96"/>
  <c r="J60" i="58"/>
  <c r="T41" i="58"/>
  <c r="U42" i="97"/>
  <c r="U43" i="58"/>
  <c r="U52" i="58"/>
  <c r="S43" i="58"/>
  <c r="V43" i="58"/>
  <c r="V42" i="97"/>
  <c r="R15" i="58"/>
  <c r="R52" i="58"/>
  <c r="I43" i="58"/>
  <c r="K43" i="58"/>
  <c r="K41" i="58"/>
  <c r="L39" i="58"/>
  <c r="I39" i="58"/>
  <c r="K39" i="58"/>
  <c r="I34" i="58"/>
  <c r="K34" i="58"/>
  <c r="K42" i="97"/>
  <c r="I30" i="58"/>
  <c r="K30" i="58"/>
  <c r="J46" i="38"/>
  <c r="K46" i="38"/>
  <c r="J26" i="58"/>
  <c r="L26" i="58"/>
  <c r="K26" i="58"/>
  <c r="K25" i="58"/>
  <c r="L25" i="58"/>
  <c r="K21" i="58"/>
  <c r="L42" i="97"/>
  <c r="I46" i="97"/>
  <c r="I52" i="58"/>
  <c r="F42" i="97"/>
  <c r="C46" i="97"/>
  <c r="D46" i="97"/>
  <c r="F39" i="58"/>
  <c r="C21" i="58"/>
  <c r="G46" i="97"/>
  <c r="J12" i="97"/>
  <c r="G46" i="38"/>
  <c r="K20" i="58"/>
  <c r="K31" i="58"/>
  <c r="L15" i="58"/>
  <c r="J52" i="58"/>
  <c r="N46" i="38"/>
  <c r="U36" i="58"/>
  <c r="V36" i="58"/>
  <c r="U41" i="58"/>
  <c r="V41" i="58"/>
  <c r="D46" i="38"/>
  <c r="C46" i="38"/>
  <c r="J55" i="58"/>
  <c r="K55" i="58"/>
  <c r="L52" i="58"/>
  <c r="K52" i="58"/>
  <c r="T40" i="143"/>
  <c r="S40" i="143"/>
  <c r="Z24" i="143"/>
  <c r="Y24" i="143"/>
  <c r="X24" i="143"/>
  <c r="W24" i="143"/>
  <c r="U24" i="143"/>
  <c r="T24" i="143"/>
  <c r="S24" i="143"/>
  <c r="R24" i="143"/>
  <c r="Q24" i="143"/>
  <c r="P24" i="143"/>
  <c r="O24" i="143"/>
  <c r="N24" i="143"/>
  <c r="K24" i="143"/>
  <c r="J24" i="143"/>
  <c r="I24" i="143"/>
  <c r="H24" i="143"/>
  <c r="G24" i="143"/>
  <c r="F24" i="143"/>
  <c r="E24" i="143"/>
  <c r="DJ156" i="38"/>
  <c r="E24" i="134"/>
  <c r="F24" i="134"/>
  <c r="G24" i="134"/>
  <c r="H24" i="134"/>
  <c r="I24" i="134"/>
  <c r="J24" i="134"/>
  <c r="K24" i="134"/>
  <c r="N24" i="134"/>
  <c r="O24" i="134"/>
  <c r="P24" i="134"/>
  <c r="Q24" i="134"/>
  <c r="R24" i="134"/>
  <c r="S24" i="134"/>
  <c r="T24" i="134"/>
  <c r="U24" i="134"/>
  <c r="W24" i="134"/>
  <c r="X24" i="134"/>
  <c r="Y24" i="134"/>
  <c r="Z24" i="134"/>
  <c r="BU27" i="38"/>
  <c r="T40" i="134"/>
  <c r="BT27" i="38"/>
  <c r="S40" i="134"/>
  <c r="DJ36" i="38"/>
  <c r="DJ71" i="38"/>
  <c r="DI36" i="38"/>
  <c r="DI71" i="38"/>
  <c r="DH36" i="38"/>
  <c r="DH71" i="38"/>
  <c r="DG36" i="38"/>
  <c r="DG71" i="38"/>
  <c r="DE36" i="38"/>
  <c r="DE71" i="38"/>
  <c r="DD36" i="38"/>
  <c r="DD71" i="38"/>
  <c r="DC36" i="38"/>
  <c r="DC71" i="38"/>
  <c r="DB36" i="38"/>
  <c r="DB71" i="38"/>
  <c r="DA36" i="38"/>
  <c r="DA71" i="38"/>
  <c r="CZ36" i="38"/>
  <c r="CZ71" i="38"/>
  <c r="CY36" i="38"/>
  <c r="CY71" i="38"/>
  <c r="CX36" i="38"/>
  <c r="CX71" i="38"/>
  <c r="CU36" i="38"/>
  <c r="CU71" i="38"/>
  <c r="CT36" i="38"/>
  <c r="CT71" i="38"/>
  <c r="CS36" i="38"/>
  <c r="CS71" i="38"/>
  <c r="CR36" i="38"/>
  <c r="CR71" i="38"/>
  <c r="CQ36" i="38"/>
  <c r="CQ71" i="38"/>
  <c r="CP36" i="38"/>
  <c r="CP71" i="38"/>
  <c r="CO36" i="38"/>
  <c r="CO71" i="38"/>
  <c r="CN36" i="38"/>
  <c r="CN71" i="38"/>
  <c r="CM36" i="38"/>
  <c r="CM71" i="38"/>
</calcChain>
</file>

<file path=xl/sharedStrings.xml><?xml version="1.0" encoding="utf-8"?>
<sst xmlns="http://schemas.openxmlformats.org/spreadsheetml/2006/main" count="5088" uniqueCount="339">
  <si>
    <t>GOALIE STATISTICS</t>
  </si>
  <si>
    <t>NO.</t>
  </si>
  <si>
    <t>NAME</t>
  </si>
  <si>
    <t>G</t>
  </si>
  <si>
    <t>SOG</t>
  </si>
  <si>
    <t>SVS</t>
  </si>
  <si>
    <t>%</t>
  </si>
  <si>
    <t>GA</t>
  </si>
  <si>
    <t>ENG</t>
  </si>
  <si>
    <t>GAA</t>
  </si>
  <si>
    <t>W</t>
  </si>
  <si>
    <t>L</t>
  </si>
  <si>
    <t>SO</t>
  </si>
  <si>
    <t>Empty Net</t>
  </si>
  <si>
    <t>TOTALS:</t>
  </si>
  <si>
    <t>PLAYER STATISTICS</t>
  </si>
  <si>
    <t>GP</t>
  </si>
  <si>
    <t>A</t>
  </si>
  <si>
    <t>PTS</t>
  </si>
  <si>
    <t>PIM</t>
  </si>
  <si>
    <t>+/-</t>
  </si>
  <si>
    <t>PPG</t>
  </si>
  <si>
    <t>SHG</t>
  </si>
  <si>
    <t>GWG</t>
  </si>
  <si>
    <t>HITS</t>
  </si>
  <si>
    <t>TOT</t>
  </si>
  <si>
    <t>TEAM STATS:</t>
  </si>
  <si>
    <t>GF</t>
  </si>
  <si>
    <t>GFA</t>
  </si>
  <si>
    <t>SOG-F</t>
  </si>
  <si>
    <t>AVG</t>
  </si>
  <si>
    <t>SOG-A</t>
  </si>
  <si>
    <t>SHG-F</t>
  </si>
  <si>
    <t>SHG-A</t>
  </si>
  <si>
    <t>ENG-F</t>
  </si>
  <si>
    <t>PP</t>
  </si>
  <si>
    <t>PK</t>
  </si>
  <si>
    <t>GOALS</t>
  </si>
  <si>
    <t>KILLS</t>
  </si>
  <si>
    <t>CHANCES</t>
  </si>
  <si>
    <t>TOTAL</t>
  </si>
  <si>
    <t>AFTER</t>
  </si>
  <si>
    <t>GAMES</t>
  </si>
  <si>
    <t>HOME</t>
  </si>
  <si>
    <t>AWAY</t>
  </si>
  <si>
    <t>OVERALL</t>
  </si>
  <si>
    <t xml:space="preserve">DATE: </t>
  </si>
  <si>
    <t>F  A  C  E  O  F  F  S</t>
  </si>
  <si>
    <t>GTG</t>
  </si>
  <si>
    <t>MINS</t>
  </si>
  <si>
    <t>SA</t>
  </si>
  <si>
    <t>SPCT</t>
  </si>
  <si>
    <t xml:space="preserve">Score </t>
  </si>
  <si>
    <t>OTL</t>
  </si>
  <si>
    <t>Team Ryerson</t>
  </si>
  <si>
    <t>RYERSON</t>
  </si>
  <si>
    <t>POINTS</t>
  </si>
  <si>
    <t>DATE:</t>
  </si>
  <si>
    <t>Shots</t>
  </si>
  <si>
    <t xml:space="preserve">Shot </t>
  </si>
  <si>
    <t>Scoring</t>
  </si>
  <si>
    <t>Taken</t>
  </si>
  <si>
    <t>%age</t>
  </si>
  <si>
    <t xml:space="preserve">                             F  A  C  E  O  F  F  S</t>
  </si>
  <si>
    <t xml:space="preserve">                            F  A  C  E  O  F  F  S</t>
  </si>
  <si>
    <t>Shooting</t>
  </si>
  <si>
    <t>TOTALS</t>
  </si>
  <si>
    <t xml:space="preserve">Date: </t>
  </si>
  <si>
    <t>Saturday, Sept. 12, 2015</t>
  </si>
  <si>
    <t>Brodie Barrick</t>
  </si>
  <si>
    <t>Taylor Dupuis</t>
  </si>
  <si>
    <t>Troy Passingham</t>
  </si>
  <si>
    <t>Luca Doctor</t>
  </si>
  <si>
    <t>Keevin Cutting</t>
  </si>
  <si>
    <t>Brandon Devlin</t>
  </si>
  <si>
    <t>Alex Basso</t>
  </si>
  <si>
    <t>Alex Leader</t>
  </si>
  <si>
    <t>Joel Wigle</t>
  </si>
  <si>
    <t>Andreas Tsogkas</t>
  </si>
  <si>
    <t>Aaron Armstrong</t>
  </si>
  <si>
    <t>Victor Terreri</t>
  </si>
  <si>
    <t>Kyle Blaney</t>
  </si>
  <si>
    <t>Sam Blanchet</t>
  </si>
  <si>
    <t>Vince Figliomeni</t>
  </si>
  <si>
    <t>Mark Spadafora</t>
  </si>
  <si>
    <t>Luke Cairns</t>
  </si>
  <si>
    <t>Erick DeLaurentis</t>
  </si>
  <si>
    <t>Luke Mercer</t>
  </si>
  <si>
    <t>Lucas Froese</t>
  </si>
  <si>
    <t>Mitch Gallant</t>
  </si>
  <si>
    <t>Chris Marchese</t>
  </si>
  <si>
    <t>Daniel Clairmont</t>
  </si>
  <si>
    <t>Brian Birkhoff</t>
  </si>
  <si>
    <t>Jason Kelly</t>
  </si>
  <si>
    <t>Gavin Shantz</t>
  </si>
  <si>
    <t>Michael Fine</t>
  </si>
  <si>
    <t>Knick Dawe</t>
  </si>
  <si>
    <t>Jake Danson</t>
  </si>
  <si>
    <t>UOIT</t>
  </si>
  <si>
    <t xml:space="preserve">Friday, Sept. 18, 2015 </t>
  </si>
  <si>
    <t>Western</t>
  </si>
  <si>
    <t>Thursday, Sept. 24, 2015</t>
  </si>
  <si>
    <t>York</t>
  </si>
  <si>
    <t>Friday, September 25, 2015</t>
  </si>
  <si>
    <t>Saturday, October 3, 2015</t>
  </si>
  <si>
    <t>Empry Net</t>
  </si>
  <si>
    <t>Date: Friday, October 9, 2015</t>
  </si>
  <si>
    <t>Guelph</t>
  </si>
  <si>
    <t>UQTR</t>
  </si>
  <si>
    <t>Concordia</t>
  </si>
  <si>
    <t>Brock</t>
  </si>
  <si>
    <t>Laurier</t>
  </si>
  <si>
    <t>McGill</t>
  </si>
  <si>
    <t>Laurentian</t>
  </si>
  <si>
    <t>Nipissing</t>
  </si>
  <si>
    <t>Carleton</t>
  </si>
  <si>
    <t>RMC</t>
  </si>
  <si>
    <t>Waterloo</t>
  </si>
  <si>
    <t>Queen's</t>
  </si>
  <si>
    <t>Toronto</t>
  </si>
  <si>
    <t>Lakehead</t>
  </si>
  <si>
    <t>Windsor</t>
  </si>
  <si>
    <t>Date: October 30, 2015</t>
  </si>
  <si>
    <t>Date: October 31, 2015</t>
  </si>
  <si>
    <t>Date: Saturday, November 21, 2015</t>
  </si>
  <si>
    <t>Date: Friday, November 20, 2015</t>
  </si>
  <si>
    <t>Date: Saturday November 14, 2015</t>
  </si>
  <si>
    <t>Date: Friday, November 13. 2015</t>
  </si>
  <si>
    <t>Date: Friday, November 6, 2015</t>
  </si>
  <si>
    <t>Date: Thursday, November 5, 2015</t>
  </si>
  <si>
    <t>Cornell</t>
  </si>
  <si>
    <t>Date: Saturday, October 10, 2015</t>
  </si>
  <si>
    <t>Date: Thursday, October 22, 2015</t>
  </si>
  <si>
    <t>Date: Saturday, October 17, 2015</t>
  </si>
  <si>
    <t>Date: Thursday, October 15, 2015</t>
  </si>
  <si>
    <t>Date: Thursday, November 26, 2015</t>
  </si>
  <si>
    <t>Date: Saturday, November 28, 2015</t>
  </si>
  <si>
    <t>Date: Friday, December 4, 2015</t>
  </si>
  <si>
    <t>Date: Saturday, December 5, 2015</t>
  </si>
  <si>
    <t>ICETIME</t>
  </si>
  <si>
    <t>+SHOTS</t>
  </si>
  <si>
    <t>-SHOTS</t>
  </si>
  <si>
    <t>SHOTS +/-</t>
  </si>
  <si>
    <t>TOTALS:SUM</t>
  </si>
  <si>
    <t>Finer</t>
  </si>
  <si>
    <t>GAME BY GAME STATS</t>
  </si>
  <si>
    <t>#</t>
  </si>
  <si>
    <t>DATE</t>
  </si>
  <si>
    <t>Oct 9 vs Concordia</t>
  </si>
  <si>
    <t>Oct 10 vs UQTR</t>
  </si>
  <si>
    <t>Oct 15 vs Guelph</t>
  </si>
  <si>
    <t>Oct 22 @ Guelph</t>
  </si>
  <si>
    <t>Oct 30 vs York</t>
  </si>
  <si>
    <t>Oct 31 @ Brock</t>
  </si>
  <si>
    <t>Nov 5 @ Laurier</t>
  </si>
  <si>
    <t>Nov 6 vs McGill</t>
  </si>
  <si>
    <t>Nov 13 @ Nipissing</t>
  </si>
  <si>
    <t>Nov 14 @ Laurentian</t>
  </si>
  <si>
    <t>Nov 20 vs Carleton</t>
  </si>
  <si>
    <t>Nov 21 vs RMC</t>
  </si>
  <si>
    <t>Nov 26 vs Laurier</t>
  </si>
  <si>
    <t>Nov 28 @ Waterloo</t>
  </si>
  <si>
    <t>Dec 4 @ UOIT</t>
  </si>
  <si>
    <t>Dec 5 @ Queen's</t>
  </si>
  <si>
    <t>#8 Joel Wigle</t>
  </si>
  <si>
    <t>Oct 17 @ Western</t>
  </si>
  <si>
    <t>TOI/GP</t>
  </si>
  <si>
    <t>G/GP</t>
  </si>
  <si>
    <t>PTS/GP</t>
  </si>
  <si>
    <t>SHOTS +/TOI</t>
  </si>
  <si>
    <t>SHOTS -/TOI</t>
  </si>
  <si>
    <t>FACEOFFS</t>
  </si>
  <si>
    <t>CORSI</t>
  </si>
  <si>
    <t>G %</t>
  </si>
  <si>
    <t>SHOTS</t>
  </si>
  <si>
    <t>SHOOTING</t>
  </si>
  <si>
    <t>SPECIAL</t>
  </si>
  <si>
    <t>PHYSICAL</t>
  </si>
  <si>
    <t>OFFENSE</t>
  </si>
  <si>
    <t>FORWARDS</t>
  </si>
  <si>
    <t>DEFENSE</t>
  </si>
  <si>
    <t>GOALTENDERS</t>
  </si>
  <si>
    <t>RESULTS</t>
  </si>
  <si>
    <t>SHOTS FACED</t>
  </si>
  <si>
    <t>S ATT</t>
  </si>
  <si>
    <t>S%</t>
  </si>
  <si>
    <t>G%</t>
  </si>
  <si>
    <t>ATT</t>
  </si>
  <si>
    <t>S</t>
  </si>
  <si>
    <t>January 2016</t>
  </si>
  <si>
    <t>OFF</t>
  </si>
  <si>
    <t>7:30pm</t>
  </si>
  <si>
    <t>11:00am</t>
  </si>
  <si>
    <t>Monday</t>
  </si>
  <si>
    <t>Tuesday</t>
  </si>
  <si>
    <t>Wednesday</t>
  </si>
  <si>
    <t>Thursday</t>
  </si>
  <si>
    <t>Friday</t>
  </si>
  <si>
    <t>Saturday</t>
  </si>
  <si>
    <t>Sunday</t>
  </si>
  <si>
    <t>3-5pm</t>
  </si>
  <si>
    <t>7:00pm</t>
  </si>
  <si>
    <t>1-3pm</t>
  </si>
  <si>
    <t>3-5pm*</t>
  </si>
  <si>
    <t>10-11pm*</t>
  </si>
  <si>
    <t>11-12noon*</t>
  </si>
  <si>
    <t>5:30pm</t>
  </si>
  <si>
    <t>2:00am</t>
  </si>
  <si>
    <t>10:00am</t>
  </si>
  <si>
    <t>TBD</t>
  </si>
  <si>
    <t>JANUARY 2016</t>
  </si>
  <si>
    <t>Doctor</t>
  </si>
  <si>
    <t>Cutting</t>
  </si>
  <si>
    <t>Devlin</t>
  </si>
  <si>
    <t>Basso</t>
  </si>
  <si>
    <t>Leader</t>
  </si>
  <si>
    <t>Mercer</t>
  </si>
  <si>
    <t>Birkhoff</t>
  </si>
  <si>
    <t>Shantz</t>
  </si>
  <si>
    <t>STATS DIVIDED BY GAMES PLAYED</t>
  </si>
  <si>
    <t>+S</t>
  </si>
  <si>
    <t>S+/-</t>
  </si>
  <si>
    <t>S+</t>
  </si>
  <si>
    <t>S-</t>
  </si>
  <si>
    <t>Wigle</t>
  </si>
  <si>
    <t>Tsogkas</t>
  </si>
  <si>
    <t>Armstrong</t>
  </si>
  <si>
    <t>Terreri</t>
  </si>
  <si>
    <t>Blaney</t>
  </si>
  <si>
    <t>Blanchet</t>
  </si>
  <si>
    <t>Figliomeni</t>
  </si>
  <si>
    <t>Spadafora</t>
  </si>
  <si>
    <t>Cairns</t>
  </si>
  <si>
    <t>DeLaurentis</t>
  </si>
  <si>
    <t>Froese</t>
  </si>
  <si>
    <t>Gallant</t>
  </si>
  <si>
    <t>Marchese</t>
  </si>
  <si>
    <t>Clairmont</t>
  </si>
  <si>
    <t>Kelly</t>
  </si>
  <si>
    <t>Fine</t>
  </si>
  <si>
    <t>PLAYER EFFICIENCY</t>
  </si>
  <si>
    <t>Stats divided by time on ice</t>
  </si>
  <si>
    <t>Stats are weighed against amount of time spent on the ice.  Efficient players have higher scores, and are marked in greens and stars. Less efficient players are marked in red</t>
  </si>
  <si>
    <t>Marcus Hinds</t>
  </si>
  <si>
    <t>Jamie Lewis</t>
  </si>
  <si>
    <t>FORWARD EFFICIENCY</t>
  </si>
  <si>
    <t>Lewis</t>
  </si>
  <si>
    <t>Hinds</t>
  </si>
  <si>
    <t>CENTERS</t>
  </si>
  <si>
    <t>@</t>
  </si>
  <si>
    <t>Game #1: Friday, October 9, 2015</t>
  </si>
  <si>
    <t>Game #2: Saturday, October 2015</t>
  </si>
  <si>
    <t>Game #3: Thursday, October 15, 2015</t>
  </si>
  <si>
    <t>Game #18: Wednesday January 6th, 2016</t>
  </si>
  <si>
    <t>Game #16: Friday, December 4, 2015</t>
  </si>
  <si>
    <t>1st PERIOD</t>
  </si>
  <si>
    <t>2nd PERIOD</t>
  </si>
  <si>
    <t>3rd PERIOD</t>
  </si>
  <si>
    <t>TORONTO</t>
  </si>
  <si>
    <t>Game #4</t>
  </si>
  <si>
    <t>Game #5</t>
  </si>
  <si>
    <t>Game #6</t>
  </si>
  <si>
    <t>Game #8</t>
  </si>
  <si>
    <t>Game #9</t>
  </si>
  <si>
    <t>Game #10</t>
  </si>
  <si>
    <t>Game #11</t>
  </si>
  <si>
    <t>Game #12</t>
  </si>
  <si>
    <t>Game #13</t>
  </si>
  <si>
    <t>Game #14</t>
  </si>
  <si>
    <t>Game #15</t>
  </si>
  <si>
    <t>Game #16</t>
  </si>
  <si>
    <t>Game #17</t>
  </si>
  <si>
    <t>Game #19</t>
  </si>
  <si>
    <t>Game #20</t>
  </si>
  <si>
    <t>Game #21</t>
  </si>
  <si>
    <t>Game #22</t>
  </si>
  <si>
    <t>Game #23</t>
  </si>
  <si>
    <t>Game #24</t>
  </si>
  <si>
    <t>Game #25</t>
  </si>
  <si>
    <t>Game #26</t>
  </si>
  <si>
    <t>Game #27</t>
  </si>
  <si>
    <t>Game #28</t>
  </si>
  <si>
    <t>*Outworked the other team</t>
  </si>
  <si>
    <t>*Deserved to win</t>
  </si>
  <si>
    <t>*Close score until end</t>
  </si>
  <si>
    <t>*Winnable game</t>
  </si>
  <si>
    <t>vs</t>
  </si>
  <si>
    <t>vs.</t>
  </si>
  <si>
    <t>TEAM</t>
  </si>
  <si>
    <t>SCORE</t>
  </si>
  <si>
    <t>5-2</t>
  </si>
  <si>
    <t>2-1</t>
  </si>
  <si>
    <t>7-4</t>
  </si>
  <si>
    <t>4-2</t>
  </si>
  <si>
    <t>6-4</t>
  </si>
  <si>
    <t>5-4</t>
  </si>
  <si>
    <t>3-2</t>
  </si>
  <si>
    <t>6-1</t>
  </si>
  <si>
    <t>4-3</t>
  </si>
  <si>
    <t>3-1</t>
  </si>
  <si>
    <t>3-0</t>
  </si>
  <si>
    <t>CLOSE</t>
  </si>
  <si>
    <t>9-1</t>
  </si>
  <si>
    <t>STRUCTURE</t>
  </si>
  <si>
    <t>WORK ETHIC</t>
  </si>
  <si>
    <t>OUT WORKED</t>
  </si>
  <si>
    <t>DESERVE</t>
  </si>
  <si>
    <t>SKATE</t>
  </si>
  <si>
    <t>THINKING</t>
  </si>
  <si>
    <t>GOALIE</t>
  </si>
  <si>
    <t>6-3</t>
  </si>
  <si>
    <t>Date</t>
  </si>
  <si>
    <t>Where</t>
  </si>
  <si>
    <t>Team</t>
  </si>
  <si>
    <t>Score</t>
  </si>
  <si>
    <t>7-1</t>
  </si>
  <si>
    <t>5-0</t>
  </si>
  <si>
    <t>PLAYOFFS</t>
  </si>
  <si>
    <t>Powerplay</t>
  </si>
  <si>
    <t>Outshot</t>
  </si>
  <si>
    <t>Outskated</t>
  </si>
  <si>
    <t>Outworked</t>
  </si>
  <si>
    <t>Structured</t>
  </si>
  <si>
    <t>Smart</t>
  </si>
  <si>
    <t>Slow Start</t>
  </si>
  <si>
    <t>Bad Calls</t>
  </si>
  <si>
    <t>Goaltending</t>
  </si>
  <si>
    <t>Shutout</t>
  </si>
  <si>
    <t>Undisciplined</t>
  </si>
  <si>
    <t>Not Working</t>
  </si>
  <si>
    <t>Not Thinking</t>
  </si>
  <si>
    <t>Not Skating</t>
  </si>
  <si>
    <t>Not Shooting</t>
  </si>
  <si>
    <t>Bad PP</t>
  </si>
  <si>
    <t>Urgency</t>
  </si>
  <si>
    <t>No Urgency</t>
  </si>
  <si>
    <t>POSITIVES</t>
  </si>
  <si>
    <t>NEGATIVES</t>
  </si>
  <si>
    <t>OPPONENT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</si>
</sst>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8">
    <numFmt numFmtId="164" formatCode="0.000"/>
    <numFmt numFmtId="165" formatCode="0.0"/>
    <numFmt numFmtId="166" formatCode="0.0%"/>
    <numFmt numFmtId="167" formatCode="hh:mm:ss;@"/>
    <numFmt numFmtId="168" formatCode="mm:ss;@"/>
    <numFmt numFmtId="169" formatCode="mm:ss;"/>
    <numFmt numFmtId="170" formatCode="h:mm:ss;"/>
    <numFmt numFmtId="171" formatCode="[$-1009]mmmm\ d\,\ yyyy;@"/>
  </numFmts>
  <fonts count="41" x14ac:knownFonts="1">
    <font>
      <sz val="10"/>
      <name val="Arial"/>
    </font>
    <font>
      <sz val="10"/>
      <name val="Arial"/>
    </font>
    <font>
      <b/>
      <sz val="11"/>
      <name val="Arial"/>
      <family val="2"/>
    </font>
    <font>
      <b/>
      <sz val="14"/>
      <name val="Arial"/>
      <family val="2"/>
    </font>
    <font>
      <sz val="14"/>
      <name val="Arial"/>
      <family val="2"/>
    </font>
    <font>
      <b/>
      <u/>
      <sz val="14"/>
      <name val="Arial"/>
      <family val="2"/>
    </font>
    <font>
      <u/>
      <sz val="14"/>
      <name val="Arial"/>
      <family val="2"/>
    </font>
    <font>
      <sz val="8"/>
      <name val="Arial"/>
      <family val="2"/>
    </font>
    <font>
      <sz val="13"/>
      <name val="Arial"/>
      <family val="2"/>
    </font>
    <font>
      <sz val="12"/>
      <color indexed="8"/>
      <name val="Calibri"/>
      <family val="2"/>
    </font>
    <font>
      <sz val="8"/>
      <name val="Arial"/>
      <family val="2"/>
    </font>
    <font>
      <b/>
      <sz val="14"/>
      <name val="Arial"/>
      <family val="2"/>
    </font>
    <font>
      <sz val="36"/>
      <name val="Arial"/>
    </font>
    <font>
      <sz val="12"/>
      <color theme="1"/>
      <name val="Calibri"/>
      <family val="2"/>
      <scheme val="minor"/>
    </font>
    <font>
      <b/>
      <u/>
      <sz val="14"/>
      <color theme="0"/>
      <name val="Arial"/>
    </font>
    <font>
      <sz val="14"/>
      <color theme="0"/>
      <name val="Arial"/>
    </font>
    <font>
      <b/>
      <sz val="14"/>
      <color theme="0"/>
      <name val="Arial"/>
    </font>
    <font>
      <sz val="14"/>
      <color rgb="FFFFFFFF"/>
      <name val="Arial"/>
    </font>
    <font>
      <b/>
      <u/>
      <sz val="14"/>
      <color rgb="FFFFFFFF"/>
      <name val="Arial"/>
    </font>
    <font>
      <b/>
      <sz val="14"/>
      <color rgb="FFFFFFFF"/>
      <name val="Arial"/>
    </font>
    <font>
      <b/>
      <sz val="13"/>
      <color theme="0"/>
      <name val="Arial"/>
    </font>
    <font>
      <sz val="11"/>
      <color theme="0"/>
      <name val="Arial"/>
    </font>
    <font>
      <sz val="18"/>
      <name val="Arial"/>
    </font>
    <font>
      <sz val="10"/>
      <color theme="0"/>
      <name val="Arial"/>
    </font>
    <font>
      <b/>
      <sz val="10"/>
      <color theme="0"/>
      <name val="Arial"/>
    </font>
    <font>
      <sz val="12"/>
      <name val="Arial"/>
    </font>
    <font>
      <sz val="11"/>
      <name val="Arial"/>
    </font>
    <font>
      <u/>
      <sz val="10"/>
      <color theme="10"/>
      <name val="Arial"/>
    </font>
    <font>
      <u/>
      <sz val="10"/>
      <color theme="11"/>
      <name val="Arial"/>
    </font>
    <font>
      <b/>
      <sz val="10"/>
      <name val="Arial"/>
    </font>
    <font>
      <sz val="18"/>
      <color theme="0"/>
      <name val="Arial"/>
    </font>
    <font>
      <sz val="8"/>
      <color theme="0"/>
      <name val="Arial"/>
    </font>
    <font>
      <sz val="20"/>
      <name val="Arial"/>
    </font>
    <font>
      <sz val="26"/>
      <name val="Arial"/>
    </font>
    <font>
      <sz val="13"/>
      <color theme="0"/>
      <name val="Arial"/>
    </font>
    <font>
      <sz val="20"/>
      <color theme="0"/>
      <name val="Arial"/>
    </font>
    <font>
      <u/>
      <sz val="20"/>
      <color theme="0"/>
      <name val="Arial"/>
    </font>
    <font>
      <u/>
      <sz val="10"/>
      <color theme="0"/>
      <name val="Arial"/>
    </font>
    <font>
      <u/>
      <sz val="14"/>
      <color theme="0"/>
      <name val="Arial"/>
    </font>
    <font>
      <u/>
      <sz val="10"/>
      <name val="Arial"/>
    </font>
    <font>
      <b/>
      <u/>
      <sz val="10"/>
      <color theme="0"/>
      <name val="Arial"/>
    </font>
  </fonts>
  <fills count="1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0000"/>
        <bgColor rgb="FF000000"/>
      </patternFill>
    </fill>
    <fill>
      <patternFill patternType="solid">
        <fgColor rgb="FFF2F2F2"/>
        <bgColor rgb="FF000000"/>
      </patternFill>
    </fill>
    <fill>
      <patternFill patternType="solid">
        <fgColor theme="0" tint="-4.9989318521683403E-2"/>
        <bgColor rgb="FF000000"/>
      </patternFill>
    </fill>
    <fill>
      <patternFill patternType="solid">
        <fgColor theme="0"/>
        <bgColor rgb="FF000000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1" tint="0.499984740745262"/>
        <bgColor rgb="FF000000"/>
      </patternFill>
    </fill>
    <fill>
      <patternFill patternType="solid">
        <fgColor rgb="FF0000FF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8000"/>
        <bgColor indexed="64"/>
      </patternFill>
    </fill>
    <fill>
      <patternFill patternType="solid">
        <fgColor rgb="FFFF0000"/>
        <bgColor indexed="64"/>
      </patternFill>
    </fill>
  </fills>
  <borders count="104">
    <border>
      <left/>
      <right/>
      <top/>
      <bottom/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ck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/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/>
      <top style="thin">
        <color auto="1"/>
      </top>
      <bottom style="thick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/>
      <bottom style="thin">
        <color auto="1"/>
      </bottom>
      <diagonal/>
    </border>
    <border>
      <left style="thick">
        <color auto="1"/>
      </left>
      <right style="thin">
        <color auto="1"/>
      </right>
      <top/>
      <bottom style="thin">
        <color auto="1"/>
      </bottom>
      <diagonal/>
    </border>
    <border>
      <left style="thick">
        <color auto="1"/>
      </left>
      <right/>
      <top/>
      <bottom style="thick">
        <color auto="1"/>
      </bottom>
      <diagonal/>
    </border>
    <border>
      <left style="thick">
        <color auto="1"/>
      </left>
      <right style="thin">
        <color auto="1"/>
      </right>
      <top/>
      <bottom style="thick">
        <color auto="1"/>
      </bottom>
      <diagonal/>
    </border>
    <border>
      <left/>
      <right style="thin">
        <color auto="1"/>
      </right>
      <top/>
      <bottom style="thick">
        <color auto="1"/>
      </bottom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 style="thin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/>
      <top style="thin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 style="thick">
        <color auto="1"/>
      </right>
      <top/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ck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thick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/>
      <right/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/>
      <right style="thick">
        <color auto="1"/>
      </right>
      <top style="thin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/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/>
      <diagonal/>
    </border>
    <border>
      <left style="thick">
        <color auto="1"/>
      </left>
      <right/>
      <top style="thin">
        <color auto="1"/>
      </top>
      <bottom/>
      <diagonal/>
    </border>
    <border>
      <left style="thin">
        <color auto="1"/>
      </left>
      <right style="thick">
        <color auto="1"/>
      </right>
      <top style="thin">
        <color auto="1"/>
      </top>
      <bottom/>
      <diagonal/>
    </border>
    <border>
      <left/>
      <right/>
      <top style="thick">
        <color auto="1"/>
      </top>
      <bottom style="thick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ck">
        <color auto="1"/>
      </left>
      <right/>
      <top/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 diagonalUp="1" diagonalDown="1"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 style="thin">
        <color auto="1"/>
      </diagonal>
    </border>
    <border>
      <left/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 style="thin">
        <color auto="1"/>
      </top>
      <bottom/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n">
        <color auto="1"/>
      </right>
      <top/>
      <bottom/>
      <diagonal/>
    </border>
    <border>
      <left style="thin">
        <color auto="1"/>
      </left>
      <right style="thick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n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</borders>
  <cellStyleXfs count="35">
    <xf numFmtId="0" fontId="0" fillId="0" borderId="0"/>
    <xf numFmtId="0" fontId="13" fillId="0" borderId="0"/>
    <xf numFmtId="9" fontId="1" fillId="0" borderId="0" applyFont="0" applyFill="0" applyBorder="0" applyAlignment="0" applyProtection="0"/>
    <xf numFmtId="9" fontId="9" fillId="0" borderId="0" applyFont="0" applyFill="0" applyBorder="0" applyAlignment="0" applyProtection="0"/>
    <xf numFmtId="0" fontId="2" fillId="0" borderId="1" applyNumberFormat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0" applyNumberFormat="0" applyFill="0" applyBorder="0" applyAlignment="0" applyProtection="0"/>
  </cellStyleXfs>
  <cellXfs count="1264">
    <xf numFmtId="0" fontId="0" fillId="0" borderId="0" xfId="0"/>
    <xf numFmtId="0" fontId="4" fillId="0" borderId="0" xfId="0" applyFont="1"/>
    <xf numFmtId="0" fontId="4" fillId="0" borderId="0" xfId="0" applyFont="1" applyBorder="1" applyAlignment="1">
      <alignment vertical="center"/>
    </xf>
    <xf numFmtId="0" fontId="4" fillId="0" borderId="0" xfId="0" applyFont="1" applyBorder="1"/>
    <xf numFmtId="0" fontId="4" fillId="0" borderId="0" xfId="0" applyFont="1" applyBorder="1" applyAlignment="1">
      <alignment horizontal="center" vertical="center"/>
    </xf>
    <xf numFmtId="0" fontId="3" fillId="0" borderId="0" xfId="0" applyFont="1"/>
    <xf numFmtId="0" fontId="3" fillId="0" borderId="0" xfId="0" applyFont="1" applyBorder="1"/>
    <xf numFmtId="0" fontId="3" fillId="0" borderId="0" xfId="0" applyFont="1" applyBorder="1" applyAlignment="1">
      <alignment vertical="center"/>
    </xf>
    <xf numFmtId="10" fontId="3" fillId="0" borderId="0" xfId="0" applyNumberFormat="1" applyFont="1" applyBorder="1" applyAlignment="1">
      <alignment horizontal="center" vertical="center"/>
    </xf>
    <xf numFmtId="0" fontId="8" fillId="0" borderId="0" xfId="0" applyFont="1"/>
    <xf numFmtId="0" fontId="13" fillId="0" borderId="0" xfId="1"/>
    <xf numFmtId="0" fontId="5" fillId="0" borderId="2" xfId="0" applyFont="1" applyBorder="1" applyAlignment="1">
      <alignment vertical="center"/>
    </xf>
    <xf numFmtId="0" fontId="4" fillId="0" borderId="2" xfId="0" applyFont="1" applyBorder="1" applyAlignment="1">
      <alignment horizontal="center" vertical="center"/>
    </xf>
    <xf numFmtId="0" fontId="4" fillId="0" borderId="2" xfId="0" applyFont="1" applyBorder="1" applyAlignment="1">
      <alignment vertical="center"/>
    </xf>
    <xf numFmtId="0" fontId="4" fillId="0" borderId="2" xfId="0" applyFont="1" applyBorder="1" applyAlignment="1">
      <alignment horizontal="center"/>
    </xf>
    <xf numFmtId="0" fontId="4" fillId="0" borderId="2" xfId="0" applyFont="1" applyBorder="1"/>
    <xf numFmtId="0" fontId="3" fillId="0" borderId="2" xfId="0" applyFont="1" applyBorder="1" applyAlignment="1">
      <alignment vertical="center"/>
    </xf>
    <xf numFmtId="0" fontId="3" fillId="0" borderId="2" xfId="0" applyFont="1" applyBorder="1" applyAlignment="1">
      <alignment horizontal="center" vertical="center"/>
    </xf>
    <xf numFmtId="1" fontId="3" fillId="0" borderId="2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horizontal="right" vertical="center"/>
    </xf>
    <xf numFmtId="0" fontId="4" fillId="0" borderId="2" xfId="0" applyFont="1" applyBorder="1" applyAlignment="1">
      <alignment horizontal="right" vertical="center"/>
    </xf>
    <xf numFmtId="0" fontId="5" fillId="0" borderId="2" xfId="0" applyFont="1" applyBorder="1" applyAlignment="1">
      <alignment horizontal="center" vertical="center"/>
    </xf>
    <xf numFmtId="0" fontId="5" fillId="0" borderId="2" xfId="0" applyFont="1" applyBorder="1" applyAlignment="1">
      <alignment horizontal="center"/>
    </xf>
    <xf numFmtId="1" fontId="4" fillId="0" borderId="2" xfId="0" applyNumberFormat="1" applyFont="1" applyBorder="1" applyAlignment="1">
      <alignment horizontal="center" vertical="center"/>
    </xf>
    <xf numFmtId="2" fontId="4" fillId="0" borderId="2" xfId="0" applyNumberFormat="1" applyFont="1" applyBorder="1" applyAlignment="1">
      <alignment horizontal="center" vertical="center"/>
    </xf>
    <xf numFmtId="164" fontId="4" fillId="0" borderId="2" xfId="0" applyNumberFormat="1" applyFont="1" applyBorder="1" applyAlignment="1">
      <alignment horizontal="center" vertical="center"/>
    </xf>
    <xf numFmtId="2" fontId="3" fillId="0" borderId="2" xfId="0" applyNumberFormat="1" applyFont="1" applyBorder="1" applyAlignment="1">
      <alignment horizontal="center" vertical="center"/>
    </xf>
    <xf numFmtId="164" fontId="3" fillId="0" borderId="2" xfId="0" applyNumberFormat="1" applyFont="1" applyBorder="1" applyAlignment="1">
      <alignment horizontal="center" vertical="center"/>
    </xf>
    <xf numFmtId="0" fontId="3" fillId="0" borderId="2" xfId="0" applyFont="1" applyBorder="1"/>
    <xf numFmtId="0" fontId="0" fillId="0" borderId="2" xfId="0" applyBorder="1" applyAlignment="1"/>
    <xf numFmtId="2" fontId="5" fillId="0" borderId="2" xfId="0" applyNumberFormat="1" applyFont="1" applyBorder="1" applyAlignment="1">
      <alignment horizontal="center" vertical="center"/>
    </xf>
    <xf numFmtId="0" fontId="5" fillId="0" borderId="2" xfId="0" quotePrefix="1" applyFont="1" applyBorder="1" applyAlignment="1">
      <alignment horizontal="center" vertical="center"/>
    </xf>
    <xf numFmtId="10" fontId="4" fillId="0" borderId="2" xfId="2" applyNumberFormat="1" applyFont="1" applyBorder="1" applyAlignment="1">
      <alignment horizontal="center" vertical="center"/>
    </xf>
    <xf numFmtId="166" fontId="4" fillId="0" borderId="2" xfId="0" applyNumberFormat="1" applyFont="1" applyBorder="1" applyAlignment="1">
      <alignment horizontal="center"/>
    </xf>
    <xf numFmtId="10" fontId="4" fillId="0" borderId="2" xfId="0" applyNumberFormat="1" applyFont="1" applyBorder="1" applyAlignment="1">
      <alignment horizontal="center" vertical="center"/>
    </xf>
    <xf numFmtId="0" fontId="11" fillId="0" borderId="2" xfId="0" applyFont="1" applyBorder="1" applyAlignment="1">
      <alignment vertical="center"/>
    </xf>
    <xf numFmtId="1" fontId="11" fillId="0" borderId="2" xfId="0" applyNumberFormat="1" applyFont="1" applyBorder="1" applyAlignment="1">
      <alignment horizontal="center" vertical="center"/>
    </xf>
    <xf numFmtId="10" fontId="11" fillId="0" borderId="2" xfId="2" applyNumberFormat="1" applyFont="1" applyBorder="1" applyAlignment="1">
      <alignment horizontal="center" vertical="center"/>
    </xf>
    <xf numFmtId="166" fontId="11" fillId="0" borderId="2" xfId="0" applyNumberFormat="1" applyFont="1" applyBorder="1" applyAlignment="1">
      <alignment horizontal="center"/>
    </xf>
    <xf numFmtId="10" fontId="11" fillId="0" borderId="2" xfId="0" applyNumberFormat="1" applyFont="1" applyBorder="1" applyAlignment="1">
      <alignment horizontal="center" vertical="center"/>
    </xf>
    <xf numFmtId="0" fontId="5" fillId="0" borderId="2" xfId="0" applyFont="1" applyBorder="1" applyAlignment="1">
      <alignment horizontal="right" vertical="center"/>
    </xf>
    <xf numFmtId="0" fontId="5" fillId="0" borderId="2" xfId="0" applyFont="1" applyBorder="1"/>
    <xf numFmtId="0" fontId="4" fillId="0" borderId="2" xfId="0" applyFont="1" applyBorder="1" applyAlignment="1">
      <alignment horizontal="right"/>
    </xf>
    <xf numFmtId="16" fontId="4" fillId="0" borderId="2" xfId="0" applyNumberFormat="1" applyFont="1" applyBorder="1" applyAlignment="1">
      <alignment vertical="center"/>
    </xf>
    <xf numFmtId="0" fontId="6" fillId="0" borderId="2" xfId="0" applyFont="1" applyBorder="1" applyAlignment="1">
      <alignment vertical="center"/>
    </xf>
    <xf numFmtId="10" fontId="6" fillId="0" borderId="2" xfId="0" applyNumberFormat="1" applyFont="1" applyBorder="1" applyAlignment="1">
      <alignment vertical="center"/>
    </xf>
    <xf numFmtId="10" fontId="3" fillId="0" borderId="2" xfId="0" applyNumberFormat="1" applyFont="1" applyBorder="1" applyAlignment="1">
      <alignment horizontal="center" vertical="center"/>
    </xf>
    <xf numFmtId="0" fontId="4" fillId="0" borderId="3" xfId="0" applyFont="1" applyBorder="1"/>
    <xf numFmtId="0" fontId="4" fillId="0" borderId="4" xfId="0" applyFont="1" applyBorder="1" applyAlignment="1">
      <alignment horizontal="center" vertical="center"/>
    </xf>
    <xf numFmtId="1" fontId="3" fillId="0" borderId="4" xfId="0" applyNumberFormat="1" applyFont="1" applyBorder="1" applyAlignment="1">
      <alignment horizontal="center" vertical="center"/>
    </xf>
    <xf numFmtId="0" fontId="4" fillId="0" borderId="4" xfId="0" applyFont="1" applyBorder="1"/>
    <xf numFmtId="0" fontId="3" fillId="0" borderId="4" xfId="0" applyFont="1" applyBorder="1"/>
    <xf numFmtId="0" fontId="4" fillId="0" borderId="5" xfId="0" applyFont="1" applyBorder="1" applyAlignment="1">
      <alignment horizontal="right" vertical="center"/>
    </xf>
    <xf numFmtId="0" fontId="4" fillId="0" borderId="5" xfId="0" applyFont="1" applyBorder="1"/>
    <xf numFmtId="0" fontId="4" fillId="0" borderId="6" xfId="0" applyFont="1" applyBorder="1"/>
    <xf numFmtId="0" fontId="5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4" fillId="0" borderId="7" xfId="0" applyFont="1" applyBorder="1"/>
    <xf numFmtId="0" fontId="4" fillId="0" borderId="10" xfId="0" applyFont="1" applyBorder="1"/>
    <xf numFmtId="0" fontId="4" fillId="0" borderId="11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4" fillId="0" borderId="13" xfId="0" applyFont="1" applyBorder="1"/>
    <xf numFmtId="0" fontId="3" fillId="0" borderId="14" xfId="0" applyFont="1" applyBorder="1" applyAlignment="1">
      <alignment horizontal="right"/>
    </xf>
    <xf numFmtId="0" fontId="3" fillId="0" borderId="15" xfId="0" applyFont="1" applyBorder="1" applyAlignment="1">
      <alignment horizontal="center"/>
    </xf>
    <xf numFmtId="0" fontId="6" fillId="0" borderId="2" xfId="0" applyFont="1" applyBorder="1" applyAlignment="1">
      <alignment horizontal="center" vertical="center"/>
    </xf>
    <xf numFmtId="166" fontId="4" fillId="0" borderId="2" xfId="0" applyNumberFormat="1" applyFont="1" applyBorder="1" applyAlignment="1">
      <alignment horizontal="center" vertical="center"/>
    </xf>
    <xf numFmtId="166" fontId="4" fillId="0" borderId="2" xfId="2" applyNumberFormat="1" applyFont="1" applyBorder="1" applyAlignment="1">
      <alignment horizontal="center" vertical="center"/>
    </xf>
    <xf numFmtId="166" fontId="3" fillId="0" borderId="2" xfId="0" applyNumberFormat="1" applyFont="1" applyBorder="1" applyAlignment="1">
      <alignment horizontal="center" vertical="center"/>
    </xf>
    <xf numFmtId="166" fontId="3" fillId="0" borderId="2" xfId="2" applyNumberFormat="1" applyFont="1" applyBorder="1" applyAlignment="1">
      <alignment horizontal="center" vertical="center"/>
    </xf>
    <xf numFmtId="0" fontId="4" fillId="0" borderId="2" xfId="0" applyFont="1" applyBorder="1" applyAlignment="1">
      <alignment horizontal="left"/>
    </xf>
    <xf numFmtId="0" fontId="0" fillId="0" borderId="2" xfId="0" applyBorder="1" applyAlignment="1">
      <alignment vertical="center"/>
    </xf>
    <xf numFmtId="0" fontId="8" fillId="0" borderId="2" xfId="0" applyFont="1" applyBorder="1"/>
    <xf numFmtId="10" fontId="3" fillId="0" borderId="2" xfId="2" applyNumberFormat="1" applyFont="1" applyBorder="1" applyAlignment="1">
      <alignment horizontal="center" vertical="center"/>
    </xf>
    <xf numFmtId="165" fontId="4" fillId="0" borderId="2" xfId="0" applyNumberFormat="1" applyFont="1" applyBorder="1" applyAlignment="1">
      <alignment horizontal="center" vertical="center"/>
    </xf>
    <xf numFmtId="0" fontId="4" fillId="0" borderId="7" xfId="0" applyFont="1" applyBorder="1" applyAlignment="1"/>
    <xf numFmtId="0" fontId="3" fillId="0" borderId="16" xfId="0" applyFont="1" applyBorder="1" applyAlignment="1">
      <alignment horizontal="right"/>
    </xf>
    <xf numFmtId="0" fontId="3" fillId="0" borderId="17" xfId="0" applyFont="1" applyBorder="1" applyAlignment="1">
      <alignment horizontal="center"/>
    </xf>
    <xf numFmtId="0" fontId="4" fillId="0" borderId="2" xfId="0" applyFont="1" applyBorder="1" applyAlignment="1"/>
    <xf numFmtId="1" fontId="4" fillId="0" borderId="3" xfId="0" applyNumberFormat="1" applyFont="1" applyBorder="1" applyAlignment="1">
      <alignment horizontal="center" vertical="center"/>
    </xf>
    <xf numFmtId="0" fontId="3" fillId="0" borderId="7" xfId="0" applyFont="1" applyBorder="1" applyAlignment="1">
      <alignment horizontal="right"/>
    </xf>
    <xf numFmtId="0" fontId="3" fillId="0" borderId="7" xfId="0" applyFont="1" applyBorder="1" applyAlignment="1">
      <alignment horizontal="center"/>
    </xf>
    <xf numFmtId="0" fontId="3" fillId="2" borderId="2" xfId="0" applyFont="1" applyFill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vertical="center"/>
    </xf>
    <xf numFmtId="0" fontId="4" fillId="2" borderId="2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vertical="center"/>
    </xf>
    <xf numFmtId="0" fontId="5" fillId="2" borderId="2" xfId="0" applyFont="1" applyFill="1" applyBorder="1" applyAlignment="1">
      <alignment horizontal="center" vertical="center"/>
    </xf>
    <xf numFmtId="0" fontId="4" fillId="2" borderId="2" xfId="0" applyFont="1" applyFill="1" applyBorder="1"/>
    <xf numFmtId="2" fontId="4" fillId="2" borderId="2" xfId="0" applyNumberFormat="1" applyFont="1" applyFill="1" applyBorder="1" applyAlignment="1">
      <alignment horizontal="center" vertical="center"/>
    </xf>
    <xf numFmtId="164" fontId="4" fillId="2" borderId="2" xfId="0" applyNumberFormat="1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/>
    </xf>
    <xf numFmtId="0" fontId="6" fillId="2" borderId="2" xfId="0" applyFont="1" applyFill="1" applyBorder="1" applyAlignment="1">
      <alignment horizontal="center" vertical="center"/>
    </xf>
    <xf numFmtId="2" fontId="3" fillId="2" borderId="2" xfId="0" applyNumberFormat="1" applyFont="1" applyFill="1" applyBorder="1" applyAlignment="1">
      <alignment horizontal="center" vertical="center"/>
    </xf>
    <xf numFmtId="164" fontId="3" fillId="2" borderId="2" xfId="0" applyNumberFormat="1" applyFont="1" applyFill="1" applyBorder="1" applyAlignment="1">
      <alignment horizontal="center" vertical="center"/>
    </xf>
    <xf numFmtId="0" fontId="5" fillId="2" borderId="2" xfId="0" quotePrefix="1" applyFont="1" applyFill="1" applyBorder="1" applyAlignment="1">
      <alignment horizontal="center" vertical="center"/>
    </xf>
    <xf numFmtId="166" fontId="4" fillId="2" borderId="2" xfId="0" applyNumberFormat="1" applyFont="1" applyFill="1" applyBorder="1" applyAlignment="1">
      <alignment horizontal="center" vertical="center"/>
    </xf>
    <xf numFmtId="166" fontId="4" fillId="2" borderId="2" xfId="2" applyNumberFormat="1" applyFont="1" applyFill="1" applyBorder="1" applyAlignment="1">
      <alignment horizontal="center" vertical="center"/>
    </xf>
    <xf numFmtId="166" fontId="3" fillId="2" borderId="2" xfId="0" applyNumberFormat="1" applyFont="1" applyFill="1" applyBorder="1" applyAlignment="1">
      <alignment horizontal="center" vertical="center"/>
    </xf>
    <xf numFmtId="166" fontId="3" fillId="2" borderId="2" xfId="2" applyNumberFormat="1" applyFont="1" applyFill="1" applyBorder="1" applyAlignment="1">
      <alignment horizontal="center" vertical="center"/>
    </xf>
    <xf numFmtId="0" fontId="5" fillId="2" borderId="2" xfId="0" applyFont="1" applyFill="1" applyBorder="1"/>
    <xf numFmtId="16" fontId="4" fillId="2" borderId="2" xfId="0" applyNumberFormat="1" applyFont="1" applyFill="1" applyBorder="1" applyAlignment="1">
      <alignment vertical="center"/>
    </xf>
    <xf numFmtId="0" fontId="4" fillId="2" borderId="2" xfId="0" applyFont="1" applyFill="1" applyBorder="1" applyAlignment="1">
      <alignment horizontal="left"/>
    </xf>
    <xf numFmtId="0" fontId="6" fillId="2" borderId="2" xfId="0" applyFont="1" applyFill="1" applyBorder="1" applyAlignment="1">
      <alignment vertical="center"/>
    </xf>
    <xf numFmtId="10" fontId="6" fillId="2" borderId="2" xfId="0" applyNumberFormat="1" applyFont="1" applyFill="1" applyBorder="1" applyAlignment="1">
      <alignment vertical="center"/>
    </xf>
    <xf numFmtId="10" fontId="3" fillId="2" borderId="2" xfId="0" applyNumberFormat="1" applyFont="1" applyFill="1" applyBorder="1" applyAlignment="1">
      <alignment horizontal="center" vertical="center"/>
    </xf>
    <xf numFmtId="0" fontId="3" fillId="0" borderId="2" xfId="0" applyFont="1" applyFill="1" applyBorder="1" applyAlignment="1">
      <alignment vertical="center"/>
    </xf>
    <xf numFmtId="0" fontId="3" fillId="0" borderId="2" xfId="0" applyFont="1" applyFill="1" applyBorder="1" applyAlignment="1">
      <alignment horizontal="center" vertical="center"/>
    </xf>
    <xf numFmtId="0" fontId="4" fillId="0" borderId="2" xfId="0" applyFont="1" applyFill="1" applyBorder="1" applyAlignment="1">
      <alignment vertical="center"/>
    </xf>
    <xf numFmtId="0" fontId="4" fillId="0" borderId="2" xfId="0" applyFont="1" applyFill="1" applyBorder="1" applyAlignment="1">
      <alignment horizontal="center" vertical="center"/>
    </xf>
    <xf numFmtId="0" fontId="5" fillId="0" borderId="2" xfId="0" applyFont="1" applyFill="1" applyBorder="1" applyAlignment="1">
      <alignment vertical="center"/>
    </xf>
    <xf numFmtId="0" fontId="5" fillId="0" borderId="2" xfId="0" applyFont="1" applyFill="1" applyBorder="1" applyAlignment="1">
      <alignment horizontal="center" vertical="center"/>
    </xf>
    <xf numFmtId="0" fontId="4" fillId="0" borderId="2" xfId="0" applyFont="1" applyFill="1" applyBorder="1"/>
    <xf numFmtId="2" fontId="4" fillId="0" borderId="2" xfId="0" applyNumberFormat="1" applyFont="1" applyFill="1" applyBorder="1" applyAlignment="1">
      <alignment horizontal="center" vertical="center"/>
    </xf>
    <xf numFmtId="164" fontId="4" fillId="0" borderId="2" xfId="0" applyNumberFormat="1" applyFont="1" applyFill="1" applyBorder="1" applyAlignment="1">
      <alignment horizontal="center" vertical="center"/>
    </xf>
    <xf numFmtId="0" fontId="4" fillId="0" borderId="2" xfId="0" applyFont="1" applyFill="1" applyBorder="1" applyAlignment="1">
      <alignment horizontal="center"/>
    </xf>
    <xf numFmtId="0" fontId="6" fillId="0" borderId="2" xfId="0" applyFont="1" applyFill="1" applyBorder="1" applyAlignment="1">
      <alignment horizontal="center" vertical="center"/>
    </xf>
    <xf numFmtId="2" fontId="3" fillId="0" borderId="2" xfId="0" applyNumberFormat="1" applyFont="1" applyFill="1" applyBorder="1" applyAlignment="1">
      <alignment horizontal="center" vertical="center"/>
    </xf>
    <xf numFmtId="164" fontId="3" fillId="0" borderId="2" xfId="0" applyNumberFormat="1" applyFont="1" applyFill="1" applyBorder="1" applyAlignment="1">
      <alignment horizontal="center" vertical="center"/>
    </xf>
    <xf numFmtId="0" fontId="5" fillId="0" borderId="2" xfId="0" quotePrefix="1" applyFont="1" applyFill="1" applyBorder="1" applyAlignment="1">
      <alignment horizontal="center" vertical="center"/>
    </xf>
    <xf numFmtId="166" fontId="4" fillId="0" borderId="2" xfId="0" applyNumberFormat="1" applyFont="1" applyFill="1" applyBorder="1" applyAlignment="1">
      <alignment horizontal="center" vertical="center"/>
    </xf>
    <xf numFmtId="166" fontId="4" fillId="0" borderId="2" xfId="2" applyNumberFormat="1" applyFont="1" applyFill="1" applyBorder="1" applyAlignment="1">
      <alignment horizontal="center" vertical="center"/>
    </xf>
    <xf numFmtId="166" fontId="3" fillId="0" borderId="2" xfId="0" applyNumberFormat="1" applyFont="1" applyFill="1" applyBorder="1" applyAlignment="1">
      <alignment horizontal="center" vertical="center"/>
    </xf>
    <xf numFmtId="166" fontId="3" fillId="0" borderId="2" xfId="2" applyNumberFormat="1" applyFont="1" applyFill="1" applyBorder="1" applyAlignment="1">
      <alignment horizontal="center" vertical="center"/>
    </xf>
    <xf numFmtId="0" fontId="5" fillId="0" borderId="2" xfId="0" applyFont="1" applyFill="1" applyBorder="1"/>
    <xf numFmtId="16" fontId="4" fillId="0" borderId="2" xfId="0" applyNumberFormat="1" applyFont="1" applyFill="1" applyBorder="1" applyAlignment="1">
      <alignment vertical="center"/>
    </xf>
    <xf numFmtId="0" fontId="4" fillId="0" borderId="2" xfId="0" applyFont="1" applyFill="1" applyBorder="1" applyAlignment="1">
      <alignment horizontal="left"/>
    </xf>
    <xf numFmtId="0" fontId="6" fillId="0" borderId="2" xfId="0" applyFont="1" applyFill="1" applyBorder="1" applyAlignment="1">
      <alignment vertical="center"/>
    </xf>
    <xf numFmtId="10" fontId="6" fillId="0" borderId="2" xfId="0" applyNumberFormat="1" applyFont="1" applyFill="1" applyBorder="1" applyAlignment="1">
      <alignment vertical="center"/>
    </xf>
    <xf numFmtId="10" fontId="3" fillId="0" borderId="2" xfId="0" applyNumberFormat="1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/>
    </xf>
    <xf numFmtId="0" fontId="5" fillId="2" borderId="2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1" fontId="3" fillId="0" borderId="18" xfId="0" applyNumberFormat="1" applyFont="1" applyBorder="1" applyAlignment="1">
      <alignment horizontal="center" vertical="center"/>
    </xf>
    <xf numFmtId="1" fontId="3" fillId="0" borderId="8" xfId="0" applyNumberFormat="1" applyFont="1" applyBorder="1" applyAlignment="1">
      <alignment horizontal="center" vertical="center"/>
    </xf>
    <xf numFmtId="1" fontId="3" fillId="0" borderId="9" xfId="0" applyNumberFormat="1" applyFont="1" applyBorder="1" applyAlignment="1">
      <alignment horizontal="center" vertical="center"/>
    </xf>
    <xf numFmtId="1" fontId="3" fillId="0" borderId="19" xfId="0" applyNumberFormat="1" applyFont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/>
    </xf>
    <xf numFmtId="0" fontId="4" fillId="0" borderId="0" xfId="0" applyFont="1" applyFill="1" applyBorder="1"/>
    <xf numFmtId="0" fontId="14" fillId="3" borderId="2" xfId="0" applyFont="1" applyFill="1" applyBorder="1" applyAlignment="1">
      <alignment vertical="center"/>
    </xf>
    <xf numFmtId="0" fontId="14" fillId="3" borderId="2" xfId="0" applyFont="1" applyFill="1" applyBorder="1" applyAlignment="1">
      <alignment horizontal="center" vertical="center"/>
    </xf>
    <xf numFmtId="0" fontId="14" fillId="3" borderId="2" xfId="0" applyFont="1" applyFill="1" applyBorder="1" applyAlignment="1">
      <alignment horizontal="center"/>
    </xf>
    <xf numFmtId="2" fontId="14" fillId="3" borderId="2" xfId="0" applyNumberFormat="1" applyFont="1" applyFill="1" applyBorder="1" applyAlignment="1">
      <alignment horizontal="center" vertical="center"/>
    </xf>
    <xf numFmtId="0" fontId="14" fillId="3" borderId="2" xfId="0" quotePrefix="1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vertical="center"/>
    </xf>
    <xf numFmtId="1" fontId="4" fillId="4" borderId="2" xfId="0" applyNumberFormat="1" applyFont="1" applyFill="1" applyBorder="1" applyAlignment="1">
      <alignment horizontal="center" vertical="center"/>
    </xf>
    <xf numFmtId="166" fontId="4" fillId="4" borderId="2" xfId="2" applyNumberFormat="1" applyFont="1" applyFill="1" applyBorder="1" applyAlignment="1">
      <alignment horizontal="center" vertical="center"/>
    </xf>
    <xf numFmtId="0" fontId="4" fillId="4" borderId="2" xfId="0" applyFont="1" applyFill="1" applyBorder="1"/>
    <xf numFmtId="0" fontId="15" fillId="3" borderId="2" xfId="0" applyFont="1" applyFill="1" applyBorder="1"/>
    <xf numFmtId="10" fontId="16" fillId="3" borderId="2" xfId="0" applyNumberFormat="1" applyFont="1" applyFill="1" applyBorder="1" applyAlignment="1">
      <alignment horizontal="center" vertical="center"/>
    </xf>
    <xf numFmtId="2" fontId="4" fillId="4" borderId="2" xfId="0" applyNumberFormat="1" applyFont="1" applyFill="1" applyBorder="1" applyAlignment="1">
      <alignment horizontal="center" vertical="center"/>
    </xf>
    <xf numFmtId="164" fontId="4" fillId="4" borderId="2" xfId="0" applyNumberFormat="1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vertical="center"/>
    </xf>
    <xf numFmtId="0" fontId="16" fillId="3" borderId="2" xfId="0" applyFont="1" applyFill="1" applyBorder="1" applyAlignment="1">
      <alignment vertical="center"/>
    </xf>
    <xf numFmtId="0" fontId="15" fillId="3" borderId="3" xfId="0" applyFont="1" applyFill="1" applyBorder="1"/>
    <xf numFmtId="0" fontId="15" fillId="3" borderId="6" xfId="0" applyFont="1" applyFill="1" applyBorder="1"/>
    <xf numFmtId="1" fontId="4" fillId="0" borderId="4" xfId="0" applyNumberFormat="1" applyFont="1" applyBorder="1" applyAlignment="1">
      <alignment horizontal="center" vertical="center"/>
    </xf>
    <xf numFmtId="1" fontId="4" fillId="4" borderId="4" xfId="0" applyNumberFormat="1" applyFont="1" applyFill="1" applyBorder="1" applyAlignment="1">
      <alignment horizontal="center" vertical="center"/>
    </xf>
    <xf numFmtId="0" fontId="4" fillId="4" borderId="4" xfId="0" applyFont="1" applyFill="1" applyBorder="1" applyAlignment="1">
      <alignment vertical="center"/>
    </xf>
    <xf numFmtId="0" fontId="4" fillId="0" borderId="20" xfId="0" applyFont="1" applyFill="1" applyBorder="1" applyAlignment="1">
      <alignment vertical="center"/>
    </xf>
    <xf numFmtId="0" fontId="4" fillId="4" borderId="20" xfId="0" applyFont="1" applyFill="1" applyBorder="1" applyAlignment="1">
      <alignment vertical="center"/>
    </xf>
    <xf numFmtId="0" fontId="4" fillId="0" borderId="20" xfId="0" applyFont="1" applyFill="1" applyBorder="1"/>
    <xf numFmtId="0" fontId="4" fillId="0" borderId="20" xfId="0" applyFont="1" applyBorder="1"/>
    <xf numFmtId="0" fontId="4" fillId="4" borderId="20" xfId="0" applyFont="1" applyFill="1" applyBorder="1"/>
    <xf numFmtId="0" fontId="14" fillId="3" borderId="3" xfId="0" applyFont="1" applyFill="1" applyBorder="1" applyAlignment="1">
      <alignment horizontal="center" vertical="center"/>
    </xf>
    <xf numFmtId="1" fontId="4" fillId="4" borderId="3" xfId="0" applyNumberFormat="1" applyFont="1" applyFill="1" applyBorder="1" applyAlignment="1">
      <alignment horizontal="center" vertical="center"/>
    </xf>
    <xf numFmtId="0" fontId="4" fillId="4" borderId="3" xfId="0" applyFont="1" applyFill="1" applyBorder="1" applyAlignment="1">
      <alignment vertical="center"/>
    </xf>
    <xf numFmtId="0" fontId="14" fillId="3" borderId="21" xfId="0" applyFont="1" applyFill="1" applyBorder="1" applyAlignment="1">
      <alignment horizontal="center" vertical="center"/>
    </xf>
    <xf numFmtId="1" fontId="4" fillId="0" borderId="21" xfId="0" applyNumberFormat="1" applyFont="1" applyBorder="1" applyAlignment="1">
      <alignment horizontal="center" vertical="center"/>
    </xf>
    <xf numFmtId="1" fontId="4" fillId="4" borderId="21" xfId="0" applyNumberFormat="1" applyFont="1" applyFill="1" applyBorder="1" applyAlignment="1">
      <alignment horizontal="center" vertical="center"/>
    </xf>
    <xf numFmtId="0" fontId="4" fillId="4" borderId="21" xfId="0" applyFont="1" applyFill="1" applyBorder="1" applyAlignment="1">
      <alignment horizontal="center" vertical="center"/>
    </xf>
    <xf numFmtId="10" fontId="4" fillId="0" borderId="21" xfId="2" applyNumberFormat="1" applyFont="1" applyBorder="1" applyAlignment="1">
      <alignment horizontal="center" vertical="center"/>
    </xf>
    <xf numFmtId="10" fontId="4" fillId="4" borderId="21" xfId="2" applyNumberFormat="1" applyFont="1" applyFill="1" applyBorder="1" applyAlignment="1">
      <alignment horizontal="center" vertical="center"/>
    </xf>
    <xf numFmtId="0" fontId="4" fillId="4" borderId="21" xfId="0" applyFont="1" applyFill="1" applyBorder="1" applyAlignment="1">
      <alignment vertical="center"/>
    </xf>
    <xf numFmtId="0" fontId="4" fillId="4" borderId="3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1" fontId="4" fillId="0" borderId="20" xfId="0" applyNumberFormat="1" applyFont="1" applyBorder="1" applyAlignment="1">
      <alignment horizontal="center" vertical="center"/>
    </xf>
    <xf numFmtId="1" fontId="4" fillId="4" borderId="20" xfId="0" applyNumberFormat="1" applyFont="1" applyFill="1" applyBorder="1" applyAlignment="1">
      <alignment horizontal="center" vertical="center"/>
    </xf>
    <xf numFmtId="0" fontId="4" fillId="0" borderId="5" xfId="0" applyFont="1" applyBorder="1" applyAlignment="1">
      <alignment vertical="center"/>
    </xf>
    <xf numFmtId="0" fontId="4" fillId="0" borderId="5" xfId="0" applyFont="1" applyBorder="1" applyAlignment="1">
      <alignment horizontal="center" vertical="center"/>
    </xf>
    <xf numFmtId="0" fontId="3" fillId="0" borderId="7" xfId="0" applyFont="1" applyBorder="1"/>
    <xf numFmtId="1" fontId="3" fillId="0" borderId="7" xfId="0" applyNumberFormat="1" applyFont="1" applyBorder="1" applyAlignment="1">
      <alignment horizontal="center" vertical="center"/>
    </xf>
    <xf numFmtId="10" fontId="3" fillId="0" borderId="7" xfId="2" applyNumberFormat="1" applyFont="1" applyBorder="1" applyAlignment="1">
      <alignment horizontal="center" vertical="center"/>
    </xf>
    <xf numFmtId="166" fontId="3" fillId="0" borderId="7" xfId="2" applyNumberFormat="1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10" fontId="3" fillId="0" borderId="7" xfId="0" applyNumberFormat="1" applyFont="1" applyBorder="1" applyAlignment="1">
      <alignment horizontal="center" vertical="center"/>
    </xf>
    <xf numFmtId="0" fontId="15" fillId="3" borderId="22" xfId="0" applyFont="1" applyFill="1" applyBorder="1" applyAlignment="1">
      <alignment vertical="center"/>
    </xf>
    <xf numFmtId="2" fontId="15" fillId="3" borderId="22" xfId="0" applyNumberFormat="1" applyFont="1" applyFill="1" applyBorder="1" applyAlignment="1">
      <alignment horizontal="center" vertical="center"/>
    </xf>
    <xf numFmtId="0" fontId="15" fillId="3" borderId="22" xfId="0" applyFont="1" applyFill="1" applyBorder="1" applyAlignment="1">
      <alignment horizontal="center" vertical="center"/>
    </xf>
    <xf numFmtId="0" fontId="15" fillId="3" borderId="23" xfId="0" applyFont="1" applyFill="1" applyBorder="1" applyAlignment="1">
      <alignment vertical="center"/>
    </xf>
    <xf numFmtId="0" fontId="15" fillId="3" borderId="24" xfId="0" applyFont="1" applyFill="1" applyBorder="1" applyAlignment="1">
      <alignment vertical="center"/>
    </xf>
    <xf numFmtId="0" fontId="16" fillId="3" borderId="22" xfId="0" applyFont="1" applyFill="1" applyBorder="1" applyAlignment="1">
      <alignment horizontal="center" vertical="center"/>
    </xf>
    <xf numFmtId="0" fontId="15" fillId="3" borderId="25" xfId="0" applyFont="1" applyFill="1" applyBorder="1"/>
    <xf numFmtId="0" fontId="14" fillId="3" borderId="21" xfId="0" applyFont="1" applyFill="1" applyBorder="1" applyAlignment="1">
      <alignment vertical="center"/>
    </xf>
    <xf numFmtId="0" fontId="4" fillId="0" borderId="21" xfId="0" applyFont="1" applyFill="1" applyBorder="1" applyAlignment="1">
      <alignment horizontal="center" vertical="center"/>
    </xf>
    <xf numFmtId="0" fontId="4" fillId="0" borderId="21" xfId="0" applyFont="1" applyFill="1" applyBorder="1" applyAlignment="1">
      <alignment horizontal="center"/>
    </xf>
    <xf numFmtId="0" fontId="4" fillId="4" borderId="21" xfId="0" applyFont="1" applyFill="1" applyBorder="1" applyAlignment="1">
      <alignment horizontal="center"/>
    </xf>
    <xf numFmtId="0" fontId="4" fillId="0" borderId="21" xfId="0" applyFont="1" applyBorder="1"/>
    <xf numFmtId="0" fontId="4" fillId="4" borderId="21" xfId="0" applyFont="1" applyFill="1" applyBorder="1"/>
    <xf numFmtId="0" fontId="15" fillId="3" borderId="26" xfId="0" applyFont="1" applyFill="1" applyBorder="1"/>
    <xf numFmtId="0" fontId="16" fillId="3" borderId="27" xfId="0" applyFont="1" applyFill="1" applyBorder="1"/>
    <xf numFmtId="1" fontId="16" fillId="3" borderId="28" xfId="0" applyNumberFormat="1" applyFont="1" applyFill="1" applyBorder="1" applyAlignment="1">
      <alignment horizontal="center" vertical="center"/>
    </xf>
    <xf numFmtId="1" fontId="16" fillId="3" borderId="29" xfId="0" applyNumberFormat="1" applyFont="1" applyFill="1" applyBorder="1" applyAlignment="1">
      <alignment horizontal="center" vertical="center"/>
    </xf>
    <xf numFmtId="1" fontId="16" fillId="3" borderId="30" xfId="0" applyNumberFormat="1" applyFont="1" applyFill="1" applyBorder="1" applyAlignment="1">
      <alignment horizontal="center" vertical="center"/>
    </xf>
    <xf numFmtId="1" fontId="16" fillId="3" borderId="26" xfId="0" applyNumberFormat="1" applyFont="1" applyFill="1" applyBorder="1" applyAlignment="1">
      <alignment horizontal="center" vertical="center"/>
    </xf>
    <xf numFmtId="10" fontId="16" fillId="3" borderId="26" xfId="2" applyNumberFormat="1" applyFont="1" applyFill="1" applyBorder="1" applyAlignment="1">
      <alignment horizontal="center" vertical="center"/>
    </xf>
    <xf numFmtId="166" fontId="16" fillId="3" borderId="29" xfId="2" applyNumberFormat="1" applyFont="1" applyFill="1" applyBorder="1" applyAlignment="1">
      <alignment horizontal="center" vertical="center"/>
    </xf>
    <xf numFmtId="1" fontId="16" fillId="3" borderId="27" xfId="0" applyNumberFormat="1" applyFont="1" applyFill="1" applyBorder="1" applyAlignment="1">
      <alignment horizontal="center" vertical="center"/>
    </xf>
    <xf numFmtId="0" fontId="16" fillId="3" borderId="29" xfId="0" applyFont="1" applyFill="1" applyBorder="1" applyAlignment="1">
      <alignment horizontal="center" vertical="center"/>
    </xf>
    <xf numFmtId="0" fontId="15" fillId="3" borderId="31" xfId="0" applyFont="1" applyFill="1" applyBorder="1"/>
    <xf numFmtId="0" fontId="3" fillId="0" borderId="5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0" fontId="8" fillId="0" borderId="8" xfId="0" applyFont="1" applyBorder="1"/>
    <xf numFmtId="2" fontId="4" fillId="0" borderId="8" xfId="0" applyNumberFormat="1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16" fillId="3" borderId="20" xfId="0" applyFont="1" applyFill="1" applyBorder="1" applyAlignment="1">
      <alignment horizontal="center"/>
    </xf>
    <xf numFmtId="0" fontId="4" fillId="0" borderId="21" xfId="0" applyFont="1" applyBorder="1" applyAlignment="1">
      <alignment horizontal="center" vertical="center"/>
    </xf>
    <xf numFmtId="0" fontId="4" fillId="4" borderId="20" xfId="0" applyFont="1" applyFill="1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15" fillId="3" borderId="26" xfId="0" applyFont="1" applyFill="1" applyBorder="1" applyAlignment="1">
      <alignment vertical="center"/>
    </xf>
    <xf numFmtId="0" fontId="16" fillId="3" borderId="29" xfId="0" applyFont="1" applyFill="1" applyBorder="1" applyAlignment="1">
      <alignment vertical="center"/>
    </xf>
    <xf numFmtId="2" fontId="16" fillId="3" borderId="29" xfId="0" applyNumberFormat="1" applyFont="1" applyFill="1" applyBorder="1" applyAlignment="1">
      <alignment horizontal="center" vertical="center"/>
    </xf>
    <xf numFmtId="164" fontId="16" fillId="3" borderId="29" xfId="0" applyNumberFormat="1" applyFont="1" applyFill="1" applyBorder="1" applyAlignment="1">
      <alignment horizontal="center" vertical="center"/>
    </xf>
    <xf numFmtId="10" fontId="4" fillId="0" borderId="3" xfId="0" applyNumberFormat="1" applyFont="1" applyBorder="1" applyAlignment="1">
      <alignment horizontal="center" vertical="center"/>
    </xf>
    <xf numFmtId="10" fontId="4" fillId="4" borderId="3" xfId="0" applyNumberFormat="1" applyFont="1" applyFill="1" applyBorder="1" applyAlignment="1">
      <alignment horizontal="center" vertical="center"/>
    </xf>
    <xf numFmtId="10" fontId="16" fillId="3" borderId="30" xfId="0" applyNumberFormat="1" applyFont="1" applyFill="1" applyBorder="1" applyAlignment="1">
      <alignment horizontal="center" vertical="center"/>
    </xf>
    <xf numFmtId="0" fontId="15" fillId="3" borderId="32" xfId="0" applyFont="1" applyFill="1" applyBorder="1"/>
    <xf numFmtId="0" fontId="4" fillId="0" borderId="7" xfId="0" applyFont="1" applyBorder="1" applyAlignment="1">
      <alignment vertical="center"/>
    </xf>
    <xf numFmtId="0" fontId="15" fillId="3" borderId="24" xfId="0" applyFont="1" applyFill="1" applyBorder="1" applyAlignment="1">
      <alignment horizontal="center"/>
    </xf>
    <xf numFmtId="0" fontId="15" fillId="3" borderId="22" xfId="0" applyFont="1" applyFill="1" applyBorder="1" applyAlignment="1">
      <alignment horizontal="center"/>
    </xf>
    <xf numFmtId="0" fontId="15" fillId="3" borderId="25" xfId="0" applyFont="1" applyFill="1" applyBorder="1" applyAlignment="1">
      <alignment horizontal="center"/>
    </xf>
    <xf numFmtId="0" fontId="4" fillId="0" borderId="20" xfId="0" applyFont="1" applyBorder="1" applyAlignment="1">
      <alignment horizontal="center" vertical="center"/>
    </xf>
    <xf numFmtId="0" fontId="4" fillId="4" borderId="21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/>
    </xf>
    <xf numFmtId="0" fontId="4" fillId="4" borderId="20" xfId="0" applyFont="1" applyFill="1" applyBorder="1" applyAlignment="1">
      <alignment horizontal="center" vertical="center"/>
    </xf>
    <xf numFmtId="0" fontId="16" fillId="3" borderId="26" xfId="0" applyFont="1" applyFill="1" applyBorder="1" applyAlignment="1">
      <alignment horizontal="center" vertical="center"/>
    </xf>
    <xf numFmtId="0" fontId="16" fillId="3" borderId="27" xfId="0" applyFont="1" applyFill="1" applyBorder="1" applyAlignment="1">
      <alignment horizontal="center" vertical="center"/>
    </xf>
    <xf numFmtId="0" fontId="14" fillId="3" borderId="33" xfId="0" applyFont="1" applyFill="1" applyBorder="1" applyAlignment="1">
      <alignment horizontal="center" vertical="center"/>
    </xf>
    <xf numFmtId="0" fontId="14" fillId="3" borderId="21" xfId="0" quotePrefix="1" applyFont="1" applyFill="1" applyBorder="1" applyAlignment="1">
      <alignment horizontal="center" vertical="center"/>
    </xf>
    <xf numFmtId="0" fontId="14" fillId="3" borderId="20" xfId="0" quotePrefix="1" applyFont="1" applyFill="1" applyBorder="1" applyAlignment="1">
      <alignment horizontal="center" vertical="center"/>
    </xf>
    <xf numFmtId="0" fontId="4" fillId="0" borderId="19" xfId="0" applyFont="1" applyBorder="1"/>
    <xf numFmtId="0" fontId="4" fillId="0" borderId="9" xfId="0" applyFont="1" applyBorder="1"/>
    <xf numFmtId="0" fontId="4" fillId="0" borderId="8" xfId="0" applyFont="1" applyBorder="1" applyAlignment="1">
      <alignment horizontal="center"/>
    </xf>
    <xf numFmtId="0" fontId="4" fillId="0" borderId="18" xfId="0" applyFont="1" applyBorder="1" applyAlignment="1">
      <alignment horizontal="center"/>
    </xf>
    <xf numFmtId="0" fontId="17" fillId="5" borderId="32" xfId="0" applyFont="1" applyFill="1" applyBorder="1"/>
    <xf numFmtId="0" fontId="17" fillId="5" borderId="24" xfId="0" applyFont="1" applyFill="1" applyBorder="1" applyAlignment="1">
      <alignment horizontal="center"/>
    </xf>
    <xf numFmtId="0" fontId="17" fillId="5" borderId="34" xfId="0" applyFont="1" applyFill="1" applyBorder="1" applyAlignment="1">
      <alignment horizontal="center"/>
    </xf>
    <xf numFmtId="0" fontId="18" fillId="5" borderId="35" xfId="0" applyFont="1" applyFill="1" applyBorder="1" applyAlignment="1">
      <alignment horizontal="center" vertical="center"/>
    </xf>
    <xf numFmtId="0" fontId="18" fillId="5" borderId="36" xfId="0" applyFont="1" applyFill="1" applyBorder="1" applyAlignment="1">
      <alignment horizontal="center" vertical="center"/>
    </xf>
    <xf numFmtId="0" fontId="18" fillId="5" borderId="19" xfId="0" applyFont="1" applyFill="1" applyBorder="1" applyAlignment="1">
      <alignment horizontal="center" vertical="center"/>
    </xf>
    <xf numFmtId="0" fontId="4" fillId="0" borderId="36" xfId="0" applyFont="1" applyBorder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6" borderId="36" xfId="0" applyFont="1" applyFill="1" applyBorder="1" applyAlignment="1">
      <alignment horizontal="center" vertical="center"/>
    </xf>
    <xf numFmtId="0" fontId="4" fillId="6" borderId="19" xfId="0" applyFont="1" applyFill="1" applyBorder="1" applyAlignment="1">
      <alignment horizontal="center" vertical="center"/>
    </xf>
    <xf numFmtId="0" fontId="19" fillId="5" borderId="37" xfId="0" applyFont="1" applyFill="1" applyBorder="1" applyAlignment="1">
      <alignment horizontal="center" vertical="center"/>
    </xf>
    <xf numFmtId="0" fontId="19" fillId="5" borderId="38" xfId="0" applyFont="1" applyFill="1" applyBorder="1" applyAlignment="1">
      <alignment horizontal="center" vertical="center"/>
    </xf>
    <xf numFmtId="0" fontId="19" fillId="5" borderId="39" xfId="0" applyFont="1" applyFill="1" applyBorder="1" applyAlignment="1">
      <alignment horizontal="center" vertical="center"/>
    </xf>
    <xf numFmtId="0" fontId="4" fillId="0" borderId="19" xfId="0" applyFont="1" applyBorder="1" applyAlignment="1">
      <alignment vertical="center"/>
    </xf>
    <xf numFmtId="169" fontId="4" fillId="0" borderId="33" xfId="0" applyNumberFormat="1" applyFont="1" applyBorder="1" applyAlignment="1">
      <alignment horizontal="center" vertical="center"/>
    </xf>
    <xf numFmtId="168" fontId="4" fillId="0" borderId="35" xfId="0" applyNumberFormat="1" applyFont="1" applyBorder="1" applyAlignment="1">
      <alignment horizontal="center" vertical="center"/>
    </xf>
    <xf numFmtId="168" fontId="4" fillId="6" borderId="35" xfId="0" applyNumberFormat="1" applyFont="1" applyFill="1" applyBorder="1" applyAlignment="1">
      <alignment horizontal="center" vertical="center"/>
    </xf>
    <xf numFmtId="170" fontId="4" fillId="0" borderId="33" xfId="0" applyNumberFormat="1" applyFont="1" applyBorder="1" applyAlignment="1">
      <alignment horizontal="center" vertical="center"/>
    </xf>
    <xf numFmtId="170" fontId="4" fillId="4" borderId="33" xfId="0" applyNumberFormat="1" applyFont="1" applyFill="1" applyBorder="1" applyAlignment="1">
      <alignment horizontal="center" vertical="center"/>
    </xf>
    <xf numFmtId="0" fontId="8" fillId="0" borderId="4" xfId="0" applyFont="1" applyBorder="1"/>
    <xf numFmtId="0" fontId="3" fillId="0" borderId="5" xfId="0" applyFont="1" applyBorder="1" applyAlignment="1">
      <alignment horizontal="center" vertical="center"/>
    </xf>
    <xf numFmtId="0" fontId="0" fillId="0" borderId="5" xfId="0" applyBorder="1" applyAlignment="1">
      <alignment vertical="center"/>
    </xf>
    <xf numFmtId="0" fontId="4" fillId="0" borderId="7" xfId="0" applyFont="1" applyBorder="1" applyAlignment="1">
      <alignment horizontal="center" vertical="center"/>
    </xf>
    <xf numFmtId="0" fontId="16" fillId="3" borderId="26" xfId="0" applyFont="1" applyFill="1" applyBorder="1" applyAlignment="1">
      <alignment vertical="center"/>
    </xf>
    <xf numFmtId="166" fontId="16" fillId="3" borderId="29" xfId="0" applyNumberFormat="1" applyFont="1" applyFill="1" applyBorder="1" applyAlignment="1">
      <alignment horizontal="center" vertical="center"/>
    </xf>
    <xf numFmtId="0" fontId="17" fillId="5" borderId="25" xfId="0" applyFont="1" applyFill="1" applyBorder="1" applyAlignment="1">
      <alignment horizontal="center"/>
    </xf>
    <xf numFmtId="0" fontId="18" fillId="5" borderId="40" xfId="0" applyFont="1" applyFill="1" applyBorder="1" applyAlignment="1">
      <alignment horizontal="center" vertical="center"/>
    </xf>
    <xf numFmtId="0" fontId="4" fillId="0" borderId="40" xfId="0" applyFont="1" applyBorder="1" applyAlignment="1">
      <alignment horizontal="center" vertical="center"/>
    </xf>
    <xf numFmtId="0" fontId="4" fillId="6" borderId="40" xfId="0" applyFont="1" applyFill="1" applyBorder="1" applyAlignment="1">
      <alignment horizontal="center" vertical="center"/>
    </xf>
    <xf numFmtId="0" fontId="19" fillId="5" borderId="41" xfId="0" applyFont="1" applyFill="1" applyBorder="1" applyAlignment="1">
      <alignment horizontal="center" vertical="center"/>
    </xf>
    <xf numFmtId="0" fontId="4" fillId="4" borderId="21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vertical="center"/>
    </xf>
    <xf numFmtId="166" fontId="4" fillId="0" borderId="20" xfId="0" applyNumberFormat="1" applyFont="1" applyBorder="1" applyAlignment="1">
      <alignment horizontal="center" vertical="center"/>
    </xf>
    <xf numFmtId="0" fontId="8" fillId="0" borderId="20" xfId="0" applyFont="1" applyBorder="1"/>
    <xf numFmtId="0" fontId="14" fillId="3" borderId="20" xfId="0" applyFont="1" applyFill="1" applyBorder="1" applyAlignment="1">
      <alignment horizontal="center" vertical="center"/>
    </xf>
    <xf numFmtId="167" fontId="16" fillId="3" borderId="42" xfId="0" applyNumberFormat="1" applyFont="1" applyFill="1" applyBorder="1" applyAlignment="1">
      <alignment horizontal="center" vertical="center"/>
    </xf>
    <xf numFmtId="0" fontId="4" fillId="0" borderId="4" xfId="0" applyFont="1" applyBorder="1" applyAlignment="1">
      <alignment vertical="center"/>
    </xf>
    <xf numFmtId="0" fontId="4" fillId="6" borderId="36" xfId="0" applyFont="1" applyFill="1" applyBorder="1" applyAlignment="1">
      <alignment horizontal="center" vertical="center"/>
    </xf>
    <xf numFmtId="0" fontId="4" fillId="6" borderId="19" xfId="0" applyFont="1" applyFill="1" applyBorder="1" applyAlignment="1">
      <alignment vertical="center"/>
    </xf>
    <xf numFmtId="0" fontId="4" fillId="0" borderId="36" xfId="0" applyFont="1" applyBorder="1" applyAlignment="1">
      <alignment horizontal="center"/>
    </xf>
    <xf numFmtId="1" fontId="4" fillId="6" borderId="40" xfId="0" applyNumberFormat="1" applyFont="1" applyFill="1" applyBorder="1" applyAlignment="1">
      <alignment horizontal="center" vertical="center"/>
    </xf>
    <xf numFmtId="1" fontId="4" fillId="0" borderId="40" xfId="0" applyNumberFormat="1" applyFont="1" applyBorder="1" applyAlignment="1">
      <alignment horizontal="center" vertical="center"/>
    </xf>
    <xf numFmtId="1" fontId="15" fillId="4" borderId="3" xfId="0" applyNumberFormat="1" applyFont="1" applyFill="1" applyBorder="1" applyAlignment="1">
      <alignment horizontal="center" vertical="center"/>
    </xf>
    <xf numFmtId="0" fontId="21" fillId="3" borderId="0" xfId="0" applyFont="1" applyFill="1"/>
    <xf numFmtId="0" fontId="15" fillId="3" borderId="0" xfId="0" applyFont="1" applyFill="1"/>
    <xf numFmtId="0" fontId="15" fillId="3" borderId="21" xfId="0" applyFont="1" applyFill="1" applyBorder="1" applyAlignment="1">
      <alignment horizontal="center"/>
    </xf>
    <xf numFmtId="0" fontId="15" fillId="3" borderId="20" xfId="0" applyFont="1" applyFill="1" applyBorder="1"/>
    <xf numFmtId="1" fontId="15" fillId="3" borderId="4" xfId="0" applyNumberFormat="1" applyFont="1" applyFill="1" applyBorder="1" applyAlignment="1">
      <alignment horizontal="center" vertical="center"/>
    </xf>
    <xf numFmtId="1" fontId="15" fillId="3" borderId="2" xfId="0" applyNumberFormat="1" applyFont="1" applyFill="1" applyBorder="1" applyAlignment="1">
      <alignment horizontal="center" vertical="center"/>
    </xf>
    <xf numFmtId="1" fontId="15" fillId="3" borderId="3" xfId="0" applyNumberFormat="1" applyFont="1" applyFill="1" applyBorder="1" applyAlignment="1">
      <alignment horizontal="center" vertical="center"/>
    </xf>
    <xf numFmtId="1" fontId="15" fillId="3" borderId="21" xfId="0" applyNumberFormat="1" applyFont="1" applyFill="1" applyBorder="1" applyAlignment="1">
      <alignment horizontal="center" vertical="center"/>
    </xf>
    <xf numFmtId="10" fontId="15" fillId="3" borderId="21" xfId="2" applyNumberFormat="1" applyFont="1" applyFill="1" applyBorder="1" applyAlignment="1">
      <alignment horizontal="center" vertical="center"/>
    </xf>
    <xf numFmtId="166" fontId="15" fillId="3" borderId="2" xfId="2" applyNumberFormat="1" applyFont="1" applyFill="1" applyBorder="1" applyAlignment="1">
      <alignment horizontal="center" vertical="center"/>
    </xf>
    <xf numFmtId="1" fontId="15" fillId="3" borderId="20" xfId="0" applyNumberFormat="1" applyFont="1" applyFill="1" applyBorder="1" applyAlignment="1">
      <alignment horizontal="center" vertical="center"/>
    </xf>
    <xf numFmtId="10" fontId="15" fillId="3" borderId="3" xfId="0" applyNumberFormat="1" applyFont="1" applyFill="1" applyBorder="1" applyAlignment="1">
      <alignment horizontal="center" vertical="center"/>
    </xf>
    <xf numFmtId="170" fontId="15" fillId="3" borderId="33" xfId="0" applyNumberFormat="1" applyFont="1" applyFill="1" applyBorder="1" applyAlignment="1">
      <alignment horizontal="center" vertical="center"/>
    </xf>
    <xf numFmtId="1" fontId="15" fillId="3" borderId="40" xfId="0" applyNumberFormat="1" applyFont="1" applyFill="1" applyBorder="1" applyAlignment="1">
      <alignment horizontal="center" vertical="center"/>
    </xf>
    <xf numFmtId="0" fontId="4" fillId="4" borderId="21" xfId="0" applyFont="1" applyFill="1" applyBorder="1" applyAlignment="1">
      <alignment horizontal="right" vertical="center"/>
    </xf>
    <xf numFmtId="0" fontId="4" fillId="0" borderId="21" xfId="0" applyFont="1" applyFill="1" applyBorder="1" applyAlignment="1">
      <alignment horizontal="right" vertical="center"/>
    </xf>
    <xf numFmtId="0" fontId="4" fillId="4" borderId="21" xfId="0" applyFont="1" applyFill="1" applyBorder="1" applyAlignment="1">
      <alignment horizontal="right"/>
    </xf>
    <xf numFmtId="0" fontId="4" fillId="0" borderId="21" xfId="0" applyFont="1" applyBorder="1" applyAlignment="1">
      <alignment horizontal="right" vertical="center"/>
    </xf>
    <xf numFmtId="16" fontId="4" fillId="4" borderId="20" xfId="0" applyNumberFormat="1" applyFont="1" applyFill="1" applyBorder="1" applyAlignment="1">
      <alignment vertical="center"/>
    </xf>
    <xf numFmtId="1" fontId="3" fillId="4" borderId="2" xfId="0" applyNumberFormat="1" applyFont="1" applyFill="1" applyBorder="1" applyAlignment="1">
      <alignment horizontal="center" vertical="center"/>
    </xf>
    <xf numFmtId="0" fontId="12" fillId="0" borderId="0" xfId="0" applyFont="1"/>
    <xf numFmtId="1" fontId="19" fillId="5" borderId="41" xfId="0" applyNumberFormat="1" applyFont="1" applyFill="1" applyBorder="1" applyAlignment="1">
      <alignment horizontal="center" vertical="center"/>
    </xf>
    <xf numFmtId="0" fontId="15" fillId="3" borderId="43" xfId="0" applyFont="1" applyFill="1" applyBorder="1" applyAlignment="1">
      <alignment horizontal="center" vertical="center"/>
    </xf>
    <xf numFmtId="0" fontId="15" fillId="3" borderId="44" xfId="0" applyFont="1" applyFill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4" fillId="6" borderId="35" xfId="0" applyFont="1" applyFill="1" applyBorder="1" applyAlignment="1">
      <alignment horizontal="center" vertical="center"/>
    </xf>
    <xf numFmtId="0" fontId="4" fillId="0" borderId="35" xfId="0" applyFont="1" applyBorder="1" applyAlignment="1">
      <alignment horizontal="center" vertical="center"/>
    </xf>
    <xf numFmtId="0" fontId="4" fillId="0" borderId="35" xfId="0" applyFont="1" applyBorder="1" applyAlignment="1">
      <alignment horizontal="center"/>
    </xf>
    <xf numFmtId="170" fontId="4" fillId="0" borderId="20" xfId="0" applyNumberFormat="1" applyFont="1" applyBorder="1" applyAlignment="1">
      <alignment horizontal="center" vertical="center"/>
    </xf>
    <xf numFmtId="170" fontId="4" fillId="4" borderId="20" xfId="0" applyNumberFormat="1" applyFont="1" applyFill="1" applyBorder="1" applyAlignment="1">
      <alignment horizontal="center" vertical="center"/>
    </xf>
    <xf numFmtId="167" fontId="16" fillId="3" borderId="27" xfId="0" applyNumberFormat="1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 vertical="center"/>
    </xf>
    <xf numFmtId="0" fontId="4" fillId="4" borderId="19" xfId="0" applyFont="1" applyFill="1" applyBorder="1" applyAlignment="1">
      <alignment vertical="center"/>
    </xf>
    <xf numFmtId="0" fontId="4" fillId="4" borderId="35" xfId="0" applyFont="1" applyFill="1" applyBorder="1" applyAlignment="1">
      <alignment horizontal="center" vertical="center"/>
    </xf>
    <xf numFmtId="0" fontId="4" fillId="4" borderId="36" xfId="0" applyFont="1" applyFill="1" applyBorder="1" applyAlignment="1">
      <alignment horizontal="center"/>
    </xf>
    <xf numFmtId="0" fontId="4" fillId="4" borderId="35" xfId="0" applyFont="1" applyFill="1" applyBorder="1" applyAlignment="1">
      <alignment horizontal="center"/>
    </xf>
    <xf numFmtId="0" fontId="4" fillId="7" borderId="35" xfId="0" applyFont="1" applyFill="1" applyBorder="1" applyAlignment="1">
      <alignment horizontal="center" vertical="center"/>
    </xf>
    <xf numFmtId="170" fontId="4" fillId="4" borderId="20" xfId="0" applyNumberFormat="1" applyFont="1" applyFill="1" applyBorder="1" applyAlignment="1">
      <alignment horizontal="center" vertical="center"/>
    </xf>
    <xf numFmtId="1" fontId="4" fillId="4" borderId="21" xfId="0" applyNumberFormat="1" applyFont="1" applyFill="1" applyBorder="1" applyAlignment="1">
      <alignment horizontal="center" vertical="center"/>
    </xf>
    <xf numFmtId="1" fontId="4" fillId="4" borderId="2" xfId="0" applyNumberFormat="1" applyFont="1" applyFill="1" applyBorder="1" applyAlignment="1">
      <alignment horizontal="center" vertical="center"/>
    </xf>
    <xf numFmtId="0" fontId="4" fillId="7" borderId="40" xfId="0" applyFont="1" applyFill="1" applyBorder="1" applyAlignment="1">
      <alignment horizontal="center" vertical="center"/>
    </xf>
    <xf numFmtId="0" fontId="15" fillId="3" borderId="36" xfId="0" applyFont="1" applyFill="1" applyBorder="1" applyAlignment="1">
      <alignment horizontal="center"/>
    </xf>
    <xf numFmtId="0" fontId="15" fillId="3" borderId="37" xfId="0" applyFont="1" applyFill="1" applyBorder="1" applyAlignment="1">
      <alignment horizontal="center" vertical="center"/>
    </xf>
    <xf numFmtId="0" fontId="15" fillId="3" borderId="19" xfId="0" applyFont="1" applyFill="1" applyBorder="1" applyAlignment="1">
      <alignment horizontal="center" vertical="center"/>
    </xf>
    <xf numFmtId="0" fontId="15" fillId="3" borderId="23" xfId="0" applyFont="1" applyFill="1" applyBorder="1" applyAlignment="1">
      <alignment horizontal="center"/>
    </xf>
    <xf numFmtId="0" fontId="14" fillId="3" borderId="3" xfId="0" quotePrefix="1" applyFont="1" applyFill="1" applyBorder="1" applyAlignment="1">
      <alignment horizontal="center" vertical="center"/>
    </xf>
    <xf numFmtId="1" fontId="4" fillId="6" borderId="10" xfId="0" applyNumberFormat="1" applyFont="1" applyFill="1" applyBorder="1" applyAlignment="1">
      <alignment horizontal="center" vertical="center"/>
    </xf>
    <xf numFmtId="1" fontId="4" fillId="0" borderId="10" xfId="0" applyNumberFormat="1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7" borderId="10" xfId="0" applyFont="1" applyFill="1" applyBorder="1" applyAlignment="1">
      <alignment horizontal="center" vertical="center"/>
    </xf>
    <xf numFmtId="1" fontId="19" fillId="5" borderId="66" xfId="0" applyNumberFormat="1" applyFont="1" applyFill="1" applyBorder="1" applyAlignment="1">
      <alignment horizontal="center" vertical="center"/>
    </xf>
    <xf numFmtId="168" fontId="4" fillId="0" borderId="21" xfId="0" applyNumberFormat="1" applyFont="1" applyBorder="1" applyAlignment="1">
      <alignment horizontal="center" vertical="center"/>
    </xf>
    <xf numFmtId="0" fontId="15" fillId="3" borderId="67" xfId="0" applyFont="1" applyFill="1" applyBorder="1" applyAlignment="1">
      <alignment horizontal="center"/>
    </xf>
    <xf numFmtId="0" fontId="14" fillId="3" borderId="50" xfId="0" quotePrefix="1" applyFont="1" applyFill="1" applyBorder="1" applyAlignment="1">
      <alignment horizontal="center" vertical="center"/>
    </xf>
    <xf numFmtId="0" fontId="4" fillId="0" borderId="56" xfId="0" applyFont="1" applyBorder="1" applyAlignment="1">
      <alignment horizontal="center" vertical="center"/>
    </xf>
    <xf numFmtId="0" fontId="4" fillId="7" borderId="56" xfId="0" applyFont="1" applyFill="1" applyBorder="1" applyAlignment="1">
      <alignment horizontal="center" vertical="center"/>
    </xf>
    <xf numFmtId="1" fontId="19" fillId="5" borderId="68" xfId="0" applyNumberFormat="1" applyFont="1" applyFill="1" applyBorder="1" applyAlignment="1">
      <alignment horizontal="center" vertical="center"/>
    </xf>
    <xf numFmtId="2" fontId="4" fillId="0" borderId="3" xfId="0" applyNumberFormat="1" applyFont="1" applyBorder="1" applyAlignment="1">
      <alignment horizontal="center" vertical="center"/>
    </xf>
    <xf numFmtId="0" fontId="15" fillId="3" borderId="0" xfId="0" applyFont="1" applyFill="1" applyAlignment="1">
      <alignment horizontal="center" vertical="center"/>
    </xf>
    <xf numFmtId="169" fontId="4" fillId="6" borderId="56" xfId="0" applyNumberFormat="1" applyFont="1" applyFill="1" applyBorder="1" applyAlignment="1">
      <alignment horizontal="center" vertical="center"/>
    </xf>
    <xf numFmtId="169" fontId="4" fillId="0" borderId="56" xfId="0" applyNumberFormat="1" applyFont="1" applyBorder="1" applyAlignment="1">
      <alignment horizontal="center" vertical="center"/>
    </xf>
    <xf numFmtId="169" fontId="4" fillId="0" borderId="21" xfId="0" applyNumberFormat="1" applyFont="1" applyBorder="1" applyAlignment="1">
      <alignment horizontal="center"/>
    </xf>
    <xf numFmtId="169" fontId="4" fillId="4" borderId="21" xfId="0" applyNumberFormat="1" applyFont="1" applyFill="1" applyBorder="1" applyAlignment="1">
      <alignment horizontal="center" vertical="center"/>
    </xf>
    <xf numFmtId="169" fontId="4" fillId="0" borderId="21" xfId="0" applyNumberFormat="1" applyFont="1" applyBorder="1" applyAlignment="1">
      <alignment horizontal="center" vertical="center"/>
    </xf>
    <xf numFmtId="169" fontId="4" fillId="0" borderId="2" xfId="0" applyNumberFormat="1" applyFont="1" applyBorder="1"/>
    <xf numFmtId="1" fontId="15" fillId="3" borderId="26" xfId="0" applyNumberFormat="1" applyFont="1" applyFill="1" applyBorder="1" applyAlignment="1">
      <alignment horizontal="center" vertical="center"/>
    </xf>
    <xf numFmtId="1" fontId="4" fillId="6" borderId="21" xfId="0" applyNumberFormat="1" applyFont="1" applyFill="1" applyBorder="1" applyAlignment="1">
      <alignment horizontal="center" vertical="center"/>
    </xf>
    <xf numFmtId="0" fontId="4" fillId="0" borderId="3" xfId="0" applyFont="1" applyFill="1" applyBorder="1"/>
    <xf numFmtId="0" fontId="15" fillId="3" borderId="21" xfId="0" applyFont="1" applyFill="1" applyBorder="1" applyAlignment="1">
      <alignment horizontal="center" vertical="center"/>
    </xf>
    <xf numFmtId="0" fontId="15" fillId="3" borderId="20" xfId="0" applyFont="1" applyFill="1" applyBorder="1" applyAlignment="1">
      <alignment horizontal="center" vertical="center"/>
    </xf>
    <xf numFmtId="1" fontId="4" fillId="4" borderId="3" xfId="0" applyNumberFormat="1" applyFont="1" applyFill="1" applyBorder="1" applyAlignment="1">
      <alignment horizontal="center" vertical="center"/>
    </xf>
    <xf numFmtId="0" fontId="4" fillId="4" borderId="21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/>
    </xf>
    <xf numFmtId="0" fontId="4" fillId="4" borderId="20" xfId="0" applyFont="1" applyFill="1" applyBorder="1" applyAlignment="1">
      <alignment horizontal="center" vertical="center"/>
    </xf>
    <xf numFmtId="0" fontId="4" fillId="4" borderId="21" xfId="0" applyFont="1" applyFill="1" applyBorder="1"/>
    <xf numFmtId="0" fontId="4" fillId="4" borderId="2" xfId="0" applyFont="1" applyFill="1" applyBorder="1"/>
    <xf numFmtId="0" fontId="4" fillId="4" borderId="3" xfId="0" applyFont="1" applyFill="1" applyBorder="1"/>
    <xf numFmtId="0" fontId="4" fillId="4" borderId="20" xfId="0" applyFont="1" applyFill="1" applyBorder="1"/>
    <xf numFmtId="0" fontId="4" fillId="4" borderId="4" xfId="0" applyFont="1" applyFill="1" applyBorder="1"/>
    <xf numFmtId="0" fontId="4" fillId="3" borderId="22" xfId="0" applyFont="1" applyFill="1" applyBorder="1" applyAlignment="1">
      <alignment horizontal="center" vertical="center"/>
    </xf>
    <xf numFmtId="0" fontId="15" fillId="3" borderId="51" xfId="0" applyFont="1" applyFill="1" applyBorder="1" applyAlignment="1">
      <alignment horizontal="center" vertical="center"/>
    </xf>
    <xf numFmtId="0" fontId="4" fillId="0" borderId="51" xfId="0" applyFont="1" applyBorder="1" applyAlignment="1">
      <alignment horizontal="center" vertical="center"/>
    </xf>
    <xf numFmtId="10" fontId="4" fillId="4" borderId="2" xfId="0" applyNumberFormat="1" applyFont="1" applyFill="1" applyBorder="1" applyAlignment="1">
      <alignment horizontal="center" vertical="center"/>
    </xf>
    <xf numFmtId="10" fontId="4" fillId="0" borderId="20" xfId="0" applyNumberFormat="1" applyFont="1" applyBorder="1" applyAlignment="1">
      <alignment horizontal="center" vertical="center"/>
    </xf>
    <xf numFmtId="10" fontId="4" fillId="4" borderId="20" xfId="0" applyNumberFormat="1" applyFont="1" applyFill="1" applyBorder="1" applyAlignment="1">
      <alignment horizontal="center" vertical="center"/>
    </xf>
    <xf numFmtId="0" fontId="15" fillId="3" borderId="3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/>
    </xf>
    <xf numFmtId="0" fontId="15" fillId="3" borderId="4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4" fillId="2" borderId="0" xfId="0" applyFont="1" applyFill="1"/>
    <xf numFmtId="166" fontId="4" fillId="4" borderId="2" xfId="0" applyNumberFormat="1" applyFont="1" applyFill="1" applyBorder="1" applyAlignment="1">
      <alignment horizontal="center" vertical="center"/>
    </xf>
    <xf numFmtId="166" fontId="4" fillId="0" borderId="2" xfId="0" applyNumberFormat="1" applyFont="1" applyBorder="1"/>
    <xf numFmtId="166" fontId="4" fillId="4" borderId="20" xfId="0" applyNumberFormat="1" applyFont="1" applyFill="1" applyBorder="1" applyAlignment="1">
      <alignment horizontal="center" vertical="center"/>
    </xf>
    <xf numFmtId="166" fontId="4" fillId="0" borderId="20" xfId="0" applyNumberFormat="1" applyFont="1" applyBorder="1"/>
    <xf numFmtId="166" fontId="4" fillId="4" borderId="2" xfId="0" applyNumberFormat="1" applyFont="1" applyFill="1" applyBorder="1"/>
    <xf numFmtId="166" fontId="4" fillId="4" borderId="20" xfId="0" applyNumberFormat="1" applyFont="1" applyFill="1" applyBorder="1"/>
    <xf numFmtId="1" fontId="22" fillId="4" borderId="4" xfId="0" applyNumberFormat="1" applyFont="1" applyFill="1" applyBorder="1" applyAlignment="1">
      <alignment horizontal="center" vertical="center"/>
    </xf>
    <xf numFmtId="1" fontId="22" fillId="4" borderId="2" xfId="0" applyNumberFormat="1" applyFont="1" applyFill="1" applyBorder="1" applyAlignment="1">
      <alignment horizontal="center" vertical="center"/>
    </xf>
    <xf numFmtId="1" fontId="22" fillId="4" borderId="3" xfId="0" applyNumberFormat="1" applyFont="1" applyFill="1" applyBorder="1" applyAlignment="1">
      <alignment horizontal="center" vertical="center"/>
    </xf>
    <xf numFmtId="1" fontId="22" fillId="4" borderId="21" xfId="0" applyNumberFormat="1" applyFont="1" applyFill="1" applyBorder="1" applyAlignment="1">
      <alignment horizontal="center" vertical="center"/>
    </xf>
    <xf numFmtId="1" fontId="22" fillId="4" borderId="20" xfId="0" applyNumberFormat="1" applyFont="1" applyFill="1" applyBorder="1" applyAlignment="1">
      <alignment horizontal="center" vertical="center"/>
    </xf>
    <xf numFmtId="1" fontId="22" fillId="6" borderId="40" xfId="0" applyNumberFormat="1" applyFont="1" applyFill="1" applyBorder="1" applyAlignment="1">
      <alignment horizontal="center" vertical="center"/>
    </xf>
    <xf numFmtId="167" fontId="4" fillId="0" borderId="21" xfId="0" applyNumberFormat="1" applyFont="1" applyBorder="1" applyAlignment="1">
      <alignment horizontal="center" vertical="center"/>
    </xf>
    <xf numFmtId="167" fontId="4" fillId="4" borderId="21" xfId="0" applyNumberFormat="1" applyFont="1" applyFill="1" applyBorder="1" applyAlignment="1">
      <alignment horizontal="center" vertical="center"/>
    </xf>
    <xf numFmtId="0" fontId="16" fillId="3" borderId="28" xfId="0" applyFont="1" applyFill="1" applyBorder="1" applyAlignment="1">
      <alignment horizontal="center" vertical="center"/>
    </xf>
    <xf numFmtId="1" fontId="4" fillId="2" borderId="21" xfId="0" applyNumberFormat="1" applyFont="1" applyFill="1" applyBorder="1" applyAlignment="1">
      <alignment horizontal="center" vertical="center"/>
    </xf>
    <xf numFmtId="1" fontId="4" fillId="2" borderId="3" xfId="0" applyNumberFormat="1" applyFont="1" applyFill="1" applyBorder="1" applyAlignment="1">
      <alignment horizontal="left" vertical="center"/>
    </xf>
    <xf numFmtId="1" fontId="4" fillId="2" borderId="3" xfId="0" applyNumberFormat="1" applyFont="1" applyFill="1" applyBorder="1" applyAlignment="1">
      <alignment horizontal="center" vertical="center"/>
    </xf>
    <xf numFmtId="1" fontId="4" fillId="2" borderId="2" xfId="0" applyNumberFormat="1" applyFont="1" applyFill="1" applyBorder="1" applyAlignment="1">
      <alignment horizontal="center" vertical="center"/>
    </xf>
    <xf numFmtId="1" fontId="4" fillId="8" borderId="21" xfId="0" applyNumberFormat="1" applyFont="1" applyFill="1" applyBorder="1" applyAlignment="1">
      <alignment horizontal="center" vertical="center"/>
    </xf>
    <xf numFmtId="1" fontId="4" fillId="4" borderId="21" xfId="0" applyNumberFormat="1" applyFont="1" applyFill="1" applyBorder="1" applyAlignment="1">
      <alignment horizontal="center" vertical="center"/>
    </xf>
    <xf numFmtId="1" fontId="4" fillId="4" borderId="3" xfId="0" applyNumberFormat="1" applyFont="1" applyFill="1" applyBorder="1" applyAlignment="1">
      <alignment horizontal="left" vertical="center"/>
    </xf>
    <xf numFmtId="1" fontId="4" fillId="4" borderId="2" xfId="0" applyNumberFormat="1" applyFont="1" applyFill="1" applyBorder="1" applyAlignment="1">
      <alignment horizontal="center" vertical="center"/>
    </xf>
    <xf numFmtId="0" fontId="15" fillId="9" borderId="21" xfId="0" applyFont="1" applyFill="1" applyBorder="1" applyAlignment="1">
      <alignment horizontal="center" vertical="center"/>
    </xf>
    <xf numFmtId="0" fontId="15" fillId="9" borderId="3" xfId="0" applyFont="1" applyFill="1" applyBorder="1" applyAlignment="1">
      <alignment horizontal="center" vertical="center"/>
    </xf>
    <xf numFmtId="0" fontId="15" fillId="9" borderId="2" xfId="0" applyFont="1" applyFill="1" applyBorder="1" applyAlignment="1">
      <alignment horizontal="center" vertical="center"/>
    </xf>
    <xf numFmtId="0" fontId="15" fillId="9" borderId="20" xfId="0" applyFont="1" applyFill="1" applyBorder="1" applyAlignment="1">
      <alignment horizontal="center" vertical="center"/>
    </xf>
    <xf numFmtId="0" fontId="15" fillId="3" borderId="32" xfId="0" applyFont="1" applyFill="1" applyBorder="1" applyAlignment="1">
      <alignment vertical="center"/>
    </xf>
    <xf numFmtId="0" fontId="15" fillId="9" borderId="33" xfId="0" applyFont="1" applyFill="1" applyBorder="1" applyAlignment="1">
      <alignment horizontal="center" vertical="center"/>
    </xf>
    <xf numFmtId="0" fontId="4" fillId="4" borderId="33" xfId="0" applyFont="1" applyFill="1" applyBorder="1" applyAlignment="1">
      <alignment horizontal="center" vertical="center"/>
    </xf>
    <xf numFmtId="0" fontId="4" fillId="0" borderId="33" xfId="0" applyFont="1" applyBorder="1"/>
    <xf numFmtId="0" fontId="4" fillId="4" borderId="33" xfId="0" applyFont="1" applyFill="1" applyBorder="1"/>
    <xf numFmtId="0" fontId="4" fillId="3" borderId="72" xfId="0" applyFont="1" applyFill="1" applyBorder="1"/>
    <xf numFmtId="0" fontId="4" fillId="0" borderId="0" xfId="0" applyFont="1" applyFill="1"/>
    <xf numFmtId="0" fontId="4" fillId="0" borderId="3" xfId="0" applyFont="1" applyFill="1" applyBorder="1" applyAlignment="1">
      <alignment vertical="center"/>
    </xf>
    <xf numFmtId="0" fontId="15" fillId="3" borderId="75" xfId="0" applyFont="1" applyFill="1" applyBorder="1" applyAlignment="1">
      <alignment horizontal="center" vertical="center"/>
    </xf>
    <xf numFmtId="0" fontId="16" fillId="3" borderId="6" xfId="0" applyFont="1" applyFill="1" applyBorder="1" applyAlignment="1">
      <alignment horizontal="center" vertical="center"/>
    </xf>
    <xf numFmtId="0" fontId="16" fillId="3" borderId="76" xfId="0" applyFont="1" applyFill="1" applyBorder="1" applyAlignment="1">
      <alignment horizontal="center" vertical="center"/>
    </xf>
    <xf numFmtId="0" fontId="16" fillId="3" borderId="75" xfId="0" applyFont="1" applyFill="1" applyBorder="1" applyAlignment="1">
      <alignment horizontal="center" vertical="center"/>
    </xf>
    <xf numFmtId="0" fontId="16" fillId="3" borderId="5" xfId="0" applyFont="1" applyFill="1" applyBorder="1" applyAlignment="1">
      <alignment horizontal="center" vertical="center"/>
    </xf>
    <xf numFmtId="0" fontId="16" fillId="3" borderId="77" xfId="0" applyFont="1" applyFill="1" applyBorder="1" applyAlignment="1">
      <alignment horizontal="center" vertical="center"/>
    </xf>
    <xf numFmtId="166" fontId="16" fillId="3" borderId="5" xfId="0" applyNumberFormat="1" applyFont="1" applyFill="1" applyBorder="1" applyAlignment="1">
      <alignment horizontal="center" vertical="center"/>
    </xf>
    <xf numFmtId="166" fontId="16" fillId="3" borderId="77" xfId="0" applyNumberFormat="1" applyFont="1" applyFill="1" applyBorder="1" applyAlignment="1">
      <alignment horizontal="center" vertical="center"/>
    </xf>
    <xf numFmtId="0" fontId="16" fillId="3" borderId="31" xfId="0" applyFont="1" applyFill="1" applyBorder="1" applyAlignment="1">
      <alignment horizontal="center" vertical="center"/>
    </xf>
    <xf numFmtId="1" fontId="4" fillId="0" borderId="0" xfId="0" applyNumberFormat="1" applyFont="1" applyFill="1" applyBorder="1" applyAlignment="1">
      <alignment horizontal="center" vertical="center"/>
    </xf>
    <xf numFmtId="10" fontId="4" fillId="0" borderId="0" xfId="0" applyNumberFormat="1" applyFont="1" applyFill="1" applyBorder="1"/>
    <xf numFmtId="0" fontId="4" fillId="0" borderId="0" xfId="0" applyFont="1" applyFill="1" applyBorder="1" applyAlignment="1">
      <alignment horizontal="center" vertical="center"/>
    </xf>
    <xf numFmtId="0" fontId="4" fillId="2" borderId="21" xfId="0" applyFont="1" applyFill="1" applyBorder="1" applyAlignment="1">
      <alignment vertical="center"/>
    </xf>
    <xf numFmtId="0" fontId="4" fillId="2" borderId="20" xfId="0" applyFont="1" applyFill="1" applyBorder="1" applyAlignment="1">
      <alignment vertical="center"/>
    </xf>
    <xf numFmtId="0" fontId="4" fillId="2" borderId="4" xfId="0" applyFont="1" applyFill="1" applyBorder="1" applyAlignment="1">
      <alignment vertical="center"/>
    </xf>
    <xf numFmtId="10" fontId="4" fillId="2" borderId="20" xfId="0" applyNumberFormat="1" applyFont="1" applyFill="1" applyBorder="1" applyAlignment="1">
      <alignment vertical="center"/>
    </xf>
    <xf numFmtId="0" fontId="4" fillId="4" borderId="21" xfId="0" applyFont="1" applyFill="1" applyBorder="1" applyAlignment="1">
      <alignment vertical="center"/>
    </xf>
    <xf numFmtId="0" fontId="4" fillId="4" borderId="2" xfId="0" applyFont="1" applyFill="1" applyBorder="1" applyAlignment="1">
      <alignment vertical="center"/>
    </xf>
    <xf numFmtId="0" fontId="4" fillId="4" borderId="20" xfId="0" applyFont="1" applyFill="1" applyBorder="1" applyAlignment="1">
      <alignment vertical="center"/>
    </xf>
    <xf numFmtId="0" fontId="4" fillId="4" borderId="4" xfId="0" applyFont="1" applyFill="1" applyBorder="1" applyAlignment="1">
      <alignment vertical="center"/>
    </xf>
    <xf numFmtId="10" fontId="4" fillId="4" borderId="20" xfId="0" applyNumberFormat="1" applyFont="1" applyFill="1" applyBorder="1" applyAlignment="1">
      <alignment vertical="center"/>
    </xf>
    <xf numFmtId="167" fontId="4" fillId="0" borderId="4" xfId="0" applyNumberFormat="1" applyFont="1" applyBorder="1" applyAlignment="1">
      <alignment horizontal="center" vertical="center"/>
    </xf>
    <xf numFmtId="167" fontId="4" fillId="4" borderId="4" xfId="0" applyNumberFormat="1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left" vertical="center"/>
    </xf>
    <xf numFmtId="1" fontId="4" fillId="0" borderId="33" xfId="0" applyNumberFormat="1" applyFont="1" applyBorder="1" applyAlignment="1">
      <alignment horizontal="center" vertical="center"/>
    </xf>
    <xf numFmtId="1" fontId="4" fillId="6" borderId="33" xfId="0" applyNumberFormat="1" applyFont="1" applyFill="1" applyBorder="1" applyAlignment="1">
      <alignment horizontal="center" vertical="center"/>
    </xf>
    <xf numFmtId="1" fontId="4" fillId="4" borderId="33" xfId="0" applyNumberFormat="1" applyFont="1" applyFill="1" applyBorder="1" applyAlignment="1">
      <alignment horizontal="center" vertical="center"/>
    </xf>
    <xf numFmtId="1" fontId="4" fillId="8" borderId="33" xfId="0" applyNumberFormat="1" applyFont="1" applyFill="1" applyBorder="1" applyAlignment="1">
      <alignment horizontal="center" vertical="center"/>
    </xf>
    <xf numFmtId="1" fontId="4" fillId="4" borderId="33" xfId="0" applyNumberFormat="1" applyFont="1" applyFill="1" applyBorder="1" applyAlignment="1">
      <alignment horizontal="center" vertical="center"/>
    </xf>
    <xf numFmtId="1" fontId="4" fillId="4" borderId="20" xfId="0" applyNumberFormat="1" applyFont="1" applyFill="1" applyBorder="1" applyAlignment="1">
      <alignment horizontal="center" vertical="center"/>
    </xf>
    <xf numFmtId="1" fontId="4" fillId="2" borderId="33" xfId="0" applyNumberFormat="1" applyFont="1" applyFill="1" applyBorder="1" applyAlignment="1">
      <alignment horizontal="center" vertical="center"/>
    </xf>
    <xf numFmtId="1" fontId="4" fillId="2" borderId="20" xfId="0" applyNumberFormat="1" applyFont="1" applyFill="1" applyBorder="1" applyAlignment="1">
      <alignment horizontal="center" vertical="center"/>
    </xf>
    <xf numFmtId="0" fontId="16" fillId="3" borderId="7" xfId="0" applyFont="1" applyFill="1" applyBorder="1" applyAlignment="1">
      <alignment horizontal="center" vertical="center"/>
    </xf>
    <xf numFmtId="0" fontId="16" fillId="9" borderId="21" xfId="0" applyFont="1" applyFill="1" applyBorder="1" applyAlignment="1">
      <alignment horizontal="center" vertical="center"/>
    </xf>
    <xf numFmtId="0" fontId="16" fillId="9" borderId="20" xfId="0" applyFont="1" applyFill="1" applyBorder="1" applyAlignment="1">
      <alignment horizontal="center" vertical="center"/>
    </xf>
    <xf numFmtId="0" fontId="16" fillId="9" borderId="2" xfId="0" applyFont="1" applyFill="1" applyBorder="1" applyAlignment="1">
      <alignment horizontal="center" vertical="center"/>
    </xf>
    <xf numFmtId="0" fontId="16" fillId="9" borderId="4" xfId="0" applyFont="1" applyFill="1" applyBorder="1" applyAlignment="1">
      <alignment horizontal="center" vertical="center"/>
    </xf>
    <xf numFmtId="0" fontId="16" fillId="9" borderId="21" xfId="0" quotePrefix="1" applyFont="1" applyFill="1" applyBorder="1" applyAlignment="1">
      <alignment horizontal="center" vertical="center"/>
    </xf>
    <xf numFmtId="0" fontId="16" fillId="9" borderId="2" xfId="0" quotePrefix="1" applyFont="1" applyFill="1" applyBorder="1" applyAlignment="1">
      <alignment horizontal="center" vertical="center"/>
    </xf>
    <xf numFmtId="0" fontId="16" fillId="9" borderId="3" xfId="0" quotePrefix="1" applyFont="1" applyFill="1" applyBorder="1" applyAlignment="1">
      <alignment horizontal="center" vertical="center"/>
    </xf>
    <xf numFmtId="0" fontId="16" fillId="9" borderId="20" xfId="0" quotePrefix="1" applyFont="1" applyFill="1" applyBorder="1" applyAlignment="1">
      <alignment horizontal="center" vertical="center"/>
    </xf>
    <xf numFmtId="0" fontId="16" fillId="9" borderId="4" xfId="0" quotePrefix="1" applyFont="1" applyFill="1" applyBorder="1" applyAlignment="1">
      <alignment horizontal="center" vertical="center"/>
    </xf>
    <xf numFmtId="0" fontId="16" fillId="9" borderId="74" xfId="0" quotePrefix="1" applyFont="1" applyFill="1" applyBorder="1" applyAlignment="1">
      <alignment horizontal="center" vertical="center"/>
    </xf>
    <xf numFmtId="0" fontId="16" fillId="3" borderId="71" xfId="0" applyFont="1" applyFill="1" applyBorder="1" applyAlignment="1">
      <alignment vertical="center"/>
    </xf>
    <xf numFmtId="0" fontId="4" fillId="3" borderId="78" xfId="0" applyFont="1" applyFill="1" applyBorder="1" applyAlignment="1">
      <alignment horizontal="center" vertical="center"/>
    </xf>
    <xf numFmtId="0" fontId="16" fillId="3" borderId="35" xfId="0" applyFont="1" applyFill="1" applyBorder="1" applyAlignment="1">
      <alignment vertical="center"/>
    </xf>
    <xf numFmtId="1" fontId="16" fillId="3" borderId="42" xfId="0" applyNumberFormat="1" applyFont="1" applyFill="1" applyBorder="1" applyAlignment="1">
      <alignment horizontal="center" vertical="center"/>
    </xf>
    <xf numFmtId="10" fontId="16" fillId="3" borderId="26" xfId="0" applyNumberFormat="1" applyFont="1" applyFill="1" applyBorder="1" applyAlignment="1">
      <alignment horizontal="center" vertical="center"/>
    </xf>
    <xf numFmtId="10" fontId="16" fillId="3" borderId="27" xfId="0" applyNumberFormat="1" applyFont="1" applyFill="1" applyBorder="1" applyAlignment="1">
      <alignment horizontal="center" vertical="center"/>
    </xf>
    <xf numFmtId="167" fontId="16" fillId="3" borderId="28" xfId="0" applyNumberFormat="1" applyFont="1" applyFill="1" applyBorder="1" applyAlignment="1">
      <alignment horizontal="center" vertical="center"/>
    </xf>
    <xf numFmtId="2" fontId="4" fillId="0" borderId="3" xfId="0" applyNumberFormat="1" applyFont="1" applyBorder="1" applyAlignment="1">
      <alignment horizontal="left" vertical="center" indent="3"/>
    </xf>
    <xf numFmtId="1" fontId="4" fillId="4" borderId="3" xfId="0" applyNumberFormat="1" applyFont="1" applyFill="1" applyBorder="1" applyAlignment="1">
      <alignment horizontal="left" vertical="center" indent="3"/>
    </xf>
    <xf numFmtId="1" fontId="4" fillId="0" borderId="3" xfId="0" applyNumberFormat="1" applyFont="1" applyBorder="1" applyAlignment="1">
      <alignment horizontal="left" vertical="center" indent="3"/>
    </xf>
    <xf numFmtId="1" fontId="4" fillId="4" borderId="3" xfId="0" applyNumberFormat="1" applyFont="1" applyFill="1" applyBorder="1" applyAlignment="1">
      <alignment horizontal="left" vertical="center" indent="3"/>
    </xf>
    <xf numFmtId="0" fontId="4" fillId="4" borderId="3" xfId="0" applyFont="1" applyFill="1" applyBorder="1" applyAlignment="1">
      <alignment horizontal="left" vertical="center" indent="2"/>
    </xf>
    <xf numFmtId="0" fontId="4" fillId="0" borderId="3" xfId="0" applyFont="1" applyBorder="1" applyAlignment="1">
      <alignment horizontal="left" indent="2"/>
    </xf>
    <xf numFmtId="0" fontId="4" fillId="4" borderId="3" xfId="0" applyFont="1" applyFill="1" applyBorder="1" applyAlignment="1">
      <alignment horizontal="left" indent="2"/>
    </xf>
    <xf numFmtId="0" fontId="4" fillId="0" borderId="3" xfId="0" applyFont="1" applyBorder="1" applyAlignment="1">
      <alignment horizontal="left" vertical="center" indent="3"/>
    </xf>
    <xf numFmtId="0" fontId="4" fillId="4" borderId="3" xfId="0" applyFont="1" applyFill="1" applyBorder="1" applyAlignment="1">
      <alignment horizontal="left" vertical="center" indent="3"/>
    </xf>
    <xf numFmtId="167" fontId="16" fillId="3" borderId="75" xfId="0" applyNumberFormat="1" applyFont="1" applyFill="1" applyBorder="1" applyAlignment="1">
      <alignment horizontal="center" vertical="center"/>
    </xf>
    <xf numFmtId="0" fontId="4" fillId="4" borderId="51" xfId="0" applyFont="1" applyFill="1" applyBorder="1" applyAlignment="1">
      <alignment horizontal="center" vertical="center"/>
    </xf>
    <xf numFmtId="0" fontId="4" fillId="0" borderId="51" xfId="0" applyFont="1" applyBorder="1"/>
    <xf numFmtId="0" fontId="4" fillId="4" borderId="51" xfId="0" applyFont="1" applyFill="1" applyBorder="1"/>
    <xf numFmtId="0" fontId="15" fillId="3" borderId="74" xfId="0" applyFont="1" applyFill="1" applyBorder="1" applyAlignment="1">
      <alignment horizontal="center" vertical="center"/>
    </xf>
    <xf numFmtId="0" fontId="4" fillId="0" borderId="74" xfId="0" applyFont="1" applyBorder="1" applyAlignment="1">
      <alignment horizontal="center" vertical="center"/>
    </xf>
    <xf numFmtId="0" fontId="4" fillId="4" borderId="74" xfId="0" applyFont="1" applyFill="1" applyBorder="1" applyAlignment="1">
      <alignment horizontal="center" vertical="center"/>
    </xf>
    <xf numFmtId="0" fontId="4" fillId="0" borderId="74" xfId="0" applyFont="1" applyBorder="1"/>
    <xf numFmtId="0" fontId="4" fillId="4" borderId="74" xfId="0" applyFont="1" applyFill="1" applyBorder="1"/>
    <xf numFmtId="2" fontId="4" fillId="0" borderId="20" xfId="0" applyNumberFormat="1" applyFont="1" applyBorder="1" applyAlignment="1">
      <alignment horizontal="center" vertical="center"/>
    </xf>
    <xf numFmtId="164" fontId="4" fillId="0" borderId="20" xfId="0" applyNumberFormat="1" applyFont="1" applyBorder="1" applyAlignment="1">
      <alignment horizontal="center" vertical="center"/>
    </xf>
    <xf numFmtId="2" fontId="4" fillId="4" borderId="20" xfId="0" applyNumberFormat="1" applyFont="1" applyFill="1" applyBorder="1" applyAlignment="1">
      <alignment horizontal="center" vertical="center"/>
    </xf>
    <xf numFmtId="0" fontId="16" fillId="3" borderId="30" xfId="0" applyFont="1" applyFill="1" applyBorder="1" applyAlignment="1">
      <alignment horizontal="left" vertical="center"/>
    </xf>
    <xf numFmtId="0" fontId="16" fillId="3" borderId="69" xfId="0" applyFont="1" applyFill="1" applyBorder="1" applyAlignment="1">
      <alignment horizontal="center" vertical="center"/>
    </xf>
    <xf numFmtId="0" fontId="16" fillId="3" borderId="70" xfId="0" applyFont="1" applyFill="1" applyBorder="1" applyAlignment="1">
      <alignment horizontal="center" vertical="center"/>
    </xf>
    <xf numFmtId="166" fontId="4" fillId="0" borderId="0" xfId="0" applyNumberFormat="1" applyFont="1" applyFill="1" applyBorder="1"/>
    <xf numFmtId="166" fontId="4" fillId="0" borderId="0" xfId="0" applyNumberFormat="1" applyFont="1" applyFill="1" applyBorder="1" applyAlignment="1">
      <alignment horizontal="center" vertical="center"/>
    </xf>
    <xf numFmtId="0" fontId="4" fillId="0" borderId="31" xfId="0" applyFont="1" applyBorder="1"/>
    <xf numFmtId="10" fontId="4" fillId="4" borderId="20" xfId="0" applyNumberFormat="1" applyFont="1" applyFill="1" applyBorder="1" applyAlignment="1">
      <alignment horizontal="center" vertical="center"/>
    </xf>
    <xf numFmtId="0" fontId="26" fillId="4" borderId="21" xfId="0" applyFont="1" applyFill="1" applyBorder="1" applyAlignment="1">
      <alignment horizontal="center" vertical="center"/>
    </xf>
    <xf numFmtId="0" fontId="26" fillId="4" borderId="2" xfId="0" applyFont="1" applyFill="1" applyBorder="1" applyAlignment="1">
      <alignment horizontal="center" vertical="center"/>
    </xf>
    <xf numFmtId="0" fontId="26" fillId="4" borderId="3" xfId="0" applyFont="1" applyFill="1" applyBorder="1" applyAlignment="1">
      <alignment horizontal="center" vertical="center"/>
    </xf>
    <xf numFmtId="0" fontId="26" fillId="4" borderId="20" xfId="0" applyFont="1" applyFill="1" applyBorder="1" applyAlignment="1">
      <alignment horizontal="center" vertical="center"/>
    </xf>
    <xf numFmtId="0" fontId="26" fillId="4" borderId="21" xfId="0" applyFont="1" applyFill="1" applyBorder="1"/>
    <xf numFmtId="0" fontId="26" fillId="4" borderId="2" xfId="0" applyFont="1" applyFill="1" applyBorder="1"/>
    <xf numFmtId="0" fontId="26" fillId="4" borderId="20" xfId="0" applyFont="1" applyFill="1" applyBorder="1"/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1" fontId="16" fillId="3" borderId="5" xfId="0" applyNumberFormat="1" applyFont="1" applyFill="1" applyBorder="1" applyAlignment="1">
      <alignment horizontal="center" vertical="center"/>
    </xf>
    <xf numFmtId="0" fontId="16" fillId="3" borderId="7" xfId="0" applyFont="1" applyFill="1" applyBorder="1" applyAlignment="1">
      <alignment horizontal="center" vertical="center"/>
    </xf>
    <xf numFmtId="0" fontId="16" fillId="3" borderId="76" xfId="0" applyFont="1" applyFill="1" applyBorder="1" applyAlignment="1">
      <alignment horizontal="center" vertical="center"/>
    </xf>
    <xf numFmtId="0" fontId="15" fillId="0" borderId="0" xfId="0" applyFont="1" applyFill="1" applyBorder="1"/>
    <xf numFmtId="0" fontId="4" fillId="10" borderId="88" xfId="0" applyFont="1" applyFill="1" applyBorder="1" applyAlignment="1">
      <alignment vertical="center"/>
    </xf>
    <xf numFmtId="0" fontId="4" fillId="10" borderId="21" xfId="0" applyFont="1" applyFill="1" applyBorder="1" applyAlignment="1">
      <alignment horizontal="center" vertical="center"/>
    </xf>
    <xf numFmtId="0" fontId="4" fillId="10" borderId="2" xfId="0" applyFont="1" applyFill="1" applyBorder="1" applyAlignment="1">
      <alignment horizontal="center" vertical="center"/>
    </xf>
    <xf numFmtId="0" fontId="4" fillId="10" borderId="20" xfId="0" applyFont="1" applyFill="1" applyBorder="1" applyAlignment="1">
      <alignment horizontal="center" vertical="center"/>
    </xf>
    <xf numFmtId="0" fontId="4" fillId="10" borderId="4" xfId="0" applyFont="1" applyFill="1" applyBorder="1" applyAlignment="1">
      <alignment horizontal="center" vertical="center"/>
    </xf>
    <xf numFmtId="166" fontId="4" fillId="10" borderId="2" xfId="0" applyNumberFormat="1" applyFont="1" applyFill="1" applyBorder="1" applyAlignment="1">
      <alignment horizontal="center" vertical="center"/>
    </xf>
    <xf numFmtId="168" fontId="4" fillId="11" borderId="35" xfId="0" applyNumberFormat="1" applyFont="1" applyFill="1" applyBorder="1" applyAlignment="1">
      <alignment horizontal="center" vertical="center"/>
    </xf>
    <xf numFmtId="0" fontId="4" fillId="11" borderId="36" xfId="0" applyFont="1" applyFill="1" applyBorder="1" applyAlignment="1">
      <alignment horizontal="center" vertical="center"/>
    </xf>
    <xf numFmtId="0" fontId="4" fillId="11" borderId="19" xfId="0" applyFont="1" applyFill="1" applyBorder="1" applyAlignment="1">
      <alignment horizontal="center" vertical="center"/>
    </xf>
    <xf numFmtId="168" fontId="4" fillId="10" borderId="35" xfId="0" applyNumberFormat="1" applyFont="1" applyFill="1" applyBorder="1" applyAlignment="1">
      <alignment horizontal="center" vertical="center"/>
    </xf>
    <xf numFmtId="0" fontId="4" fillId="10" borderId="36" xfId="0" applyFont="1" applyFill="1" applyBorder="1" applyAlignment="1">
      <alignment horizontal="center" vertical="center"/>
    </xf>
    <xf numFmtId="0" fontId="4" fillId="10" borderId="19" xfId="0" applyFont="1" applyFill="1" applyBorder="1" applyAlignment="1">
      <alignment horizontal="center" vertical="center"/>
    </xf>
    <xf numFmtId="0" fontId="4" fillId="10" borderId="33" xfId="0" applyFont="1" applyFill="1" applyBorder="1" applyAlignment="1">
      <alignment horizontal="center" vertical="center"/>
    </xf>
    <xf numFmtId="0" fontId="4" fillId="0" borderId="33" xfId="0" applyFont="1" applyBorder="1" applyAlignment="1">
      <alignment horizontal="center"/>
    </xf>
    <xf numFmtId="0" fontId="16" fillId="3" borderId="30" xfId="0" applyFont="1" applyFill="1" applyBorder="1" applyAlignment="1">
      <alignment horizontal="center" vertical="center"/>
    </xf>
    <xf numFmtId="0" fontId="14" fillId="3" borderId="4" xfId="0" applyFont="1" applyFill="1" applyBorder="1" applyAlignment="1">
      <alignment horizontal="center" vertical="center"/>
    </xf>
    <xf numFmtId="0" fontId="4" fillId="10" borderId="3" xfId="0" applyFont="1" applyFill="1" applyBorder="1" applyAlignment="1">
      <alignment horizontal="center" vertical="center"/>
    </xf>
    <xf numFmtId="0" fontId="8" fillId="0" borderId="3" xfId="0" applyFont="1" applyBorder="1"/>
    <xf numFmtId="0" fontId="8" fillId="3" borderId="72" xfId="0" applyFont="1" applyFill="1" applyBorder="1"/>
    <xf numFmtId="166" fontId="4" fillId="4" borderId="20" xfId="2" applyNumberFormat="1" applyFont="1" applyFill="1" applyBorder="1" applyAlignment="1">
      <alignment horizontal="center" vertical="center"/>
    </xf>
    <xf numFmtId="166" fontId="4" fillId="0" borderId="20" xfId="2" applyNumberFormat="1" applyFont="1" applyBorder="1" applyAlignment="1">
      <alignment horizontal="center" vertical="center"/>
    </xf>
    <xf numFmtId="166" fontId="4" fillId="10" borderId="20" xfId="2" applyNumberFormat="1" applyFont="1" applyFill="1" applyBorder="1" applyAlignment="1">
      <alignment horizontal="center" vertical="center"/>
    </xf>
    <xf numFmtId="0" fontId="8" fillId="0" borderId="21" xfId="0" applyFont="1" applyBorder="1"/>
    <xf numFmtId="166" fontId="16" fillId="3" borderId="27" xfId="2" applyNumberFormat="1" applyFont="1" applyFill="1" applyBorder="1" applyAlignment="1">
      <alignment horizontal="center" vertical="center"/>
    </xf>
    <xf numFmtId="166" fontId="4" fillId="4" borderId="3" xfId="0" applyNumberFormat="1" applyFont="1" applyFill="1" applyBorder="1" applyAlignment="1">
      <alignment horizontal="center" vertical="center"/>
    </xf>
    <xf numFmtId="166" fontId="4" fillId="0" borderId="3" xfId="0" applyNumberFormat="1" applyFont="1" applyBorder="1" applyAlignment="1">
      <alignment horizontal="center" vertical="center"/>
    </xf>
    <xf numFmtId="166" fontId="4" fillId="10" borderId="3" xfId="0" applyNumberFormat="1" applyFont="1" applyFill="1" applyBorder="1" applyAlignment="1">
      <alignment horizontal="center" vertical="center"/>
    </xf>
    <xf numFmtId="166" fontId="16" fillId="3" borderId="30" xfId="0" applyNumberFormat="1" applyFont="1" applyFill="1" applyBorder="1" applyAlignment="1">
      <alignment horizontal="center" vertical="center"/>
    </xf>
    <xf numFmtId="0" fontId="4" fillId="7" borderId="19" xfId="0" applyFont="1" applyFill="1" applyBorder="1" applyAlignment="1">
      <alignment horizontal="center" vertical="center"/>
    </xf>
    <xf numFmtId="168" fontId="4" fillId="6" borderId="21" xfId="0" applyNumberFormat="1" applyFont="1" applyFill="1" applyBorder="1" applyAlignment="1">
      <alignment horizontal="center" vertical="center"/>
    </xf>
    <xf numFmtId="168" fontId="4" fillId="0" borderId="36" xfId="0" applyNumberFormat="1" applyFont="1" applyBorder="1" applyAlignment="1">
      <alignment horizontal="center" vertical="center"/>
    </xf>
    <xf numFmtId="168" fontId="4" fillId="6" borderId="36" xfId="0" applyNumberFormat="1" applyFont="1" applyFill="1" applyBorder="1" applyAlignment="1">
      <alignment horizontal="center" vertical="center"/>
    </xf>
    <xf numFmtId="168" fontId="4" fillId="10" borderId="36" xfId="0" applyNumberFormat="1" applyFont="1" applyFill="1" applyBorder="1" applyAlignment="1">
      <alignment horizontal="center" vertical="center"/>
    </xf>
    <xf numFmtId="168" fontId="4" fillId="7" borderId="36" xfId="0" applyNumberFormat="1" applyFont="1" applyFill="1" applyBorder="1" applyAlignment="1">
      <alignment horizontal="center" vertical="center"/>
    </xf>
    <xf numFmtId="168" fontId="4" fillId="11" borderId="36" xfId="0" applyNumberFormat="1" applyFont="1" applyFill="1" applyBorder="1" applyAlignment="1">
      <alignment horizontal="center" vertical="center"/>
    </xf>
    <xf numFmtId="167" fontId="19" fillId="5" borderId="38" xfId="0" applyNumberFormat="1" applyFont="1" applyFill="1" applyBorder="1" applyAlignment="1">
      <alignment horizontal="center" vertical="center"/>
    </xf>
    <xf numFmtId="0" fontId="14" fillId="10" borderId="21" xfId="0" applyFont="1" applyFill="1" applyBorder="1" applyAlignment="1">
      <alignment vertical="center"/>
    </xf>
    <xf numFmtId="0" fontId="14" fillId="10" borderId="2" xfId="0" applyFont="1" applyFill="1" applyBorder="1" applyAlignment="1">
      <alignment vertical="center"/>
    </xf>
    <xf numFmtId="0" fontId="14" fillId="10" borderId="3" xfId="0" applyFont="1" applyFill="1" applyBorder="1" applyAlignment="1">
      <alignment horizontal="center" vertical="center"/>
    </xf>
    <xf numFmtId="0" fontId="14" fillId="10" borderId="21" xfId="0" applyFont="1" applyFill="1" applyBorder="1" applyAlignment="1">
      <alignment horizontal="center" vertical="center"/>
    </xf>
    <xf numFmtId="0" fontId="14" fillId="10" borderId="2" xfId="0" applyFont="1" applyFill="1" applyBorder="1" applyAlignment="1">
      <alignment horizontal="center" vertical="center"/>
    </xf>
    <xf numFmtId="0" fontId="14" fillId="10" borderId="3" xfId="0" quotePrefix="1" applyFont="1" applyFill="1" applyBorder="1" applyAlignment="1">
      <alignment horizontal="center" vertical="center"/>
    </xf>
    <xf numFmtId="0" fontId="14" fillId="10" borderId="20" xfId="0" applyFont="1" applyFill="1" applyBorder="1" applyAlignment="1">
      <alignment horizontal="center" vertical="center"/>
    </xf>
    <xf numFmtId="0" fontId="14" fillId="10" borderId="4" xfId="0" applyFont="1" applyFill="1" applyBorder="1" applyAlignment="1">
      <alignment horizontal="center" vertical="center"/>
    </xf>
    <xf numFmtId="0" fontId="14" fillId="11" borderId="35" xfId="0" applyFont="1" applyFill="1" applyBorder="1" applyAlignment="1">
      <alignment horizontal="center" vertical="center"/>
    </xf>
    <xf numFmtId="0" fontId="18" fillId="11" borderId="36" xfId="0" applyFont="1" applyFill="1" applyBorder="1" applyAlignment="1">
      <alignment horizontal="center" vertical="center"/>
    </xf>
    <xf numFmtId="0" fontId="18" fillId="11" borderId="19" xfId="0" applyFont="1" applyFill="1" applyBorder="1" applyAlignment="1">
      <alignment horizontal="center" vertical="center"/>
    </xf>
    <xf numFmtId="0" fontId="18" fillId="11" borderId="40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vertical="center"/>
    </xf>
    <xf numFmtId="10" fontId="4" fillId="0" borderId="0" xfId="2" applyNumberFormat="1" applyFont="1" applyFill="1" applyBorder="1" applyAlignment="1">
      <alignment horizontal="center" vertical="center"/>
    </xf>
    <xf numFmtId="166" fontId="4" fillId="0" borderId="0" xfId="2" applyNumberFormat="1" applyFont="1" applyFill="1" applyBorder="1" applyAlignment="1">
      <alignment horizontal="center" vertical="center"/>
    </xf>
    <xf numFmtId="10" fontId="4" fillId="0" borderId="0" xfId="0" applyNumberFormat="1" applyFont="1" applyFill="1" applyBorder="1" applyAlignment="1">
      <alignment horizontal="center" vertical="center"/>
    </xf>
    <xf numFmtId="170" fontId="4" fillId="0" borderId="0" xfId="0" applyNumberFormat="1" applyFont="1" applyFill="1" applyBorder="1" applyAlignment="1">
      <alignment horizontal="center" vertical="center"/>
    </xf>
    <xf numFmtId="2" fontId="14" fillId="3" borderId="21" xfId="0" applyNumberFormat="1" applyFont="1" applyFill="1" applyBorder="1" applyAlignment="1">
      <alignment horizontal="center" vertical="center"/>
    </xf>
    <xf numFmtId="1" fontId="4" fillId="3" borderId="26" xfId="0" applyNumberFormat="1" applyFont="1" applyFill="1" applyBorder="1" applyAlignment="1">
      <alignment horizontal="center" vertical="center"/>
    </xf>
    <xf numFmtId="1" fontId="4" fillId="3" borderId="29" xfId="0" applyNumberFormat="1" applyFont="1" applyFill="1" applyBorder="1" applyAlignment="1">
      <alignment horizontal="center" vertical="center"/>
    </xf>
    <xf numFmtId="1" fontId="4" fillId="3" borderId="30" xfId="0" applyNumberFormat="1" applyFont="1" applyFill="1" applyBorder="1" applyAlignment="1">
      <alignment horizontal="center" vertical="center"/>
    </xf>
    <xf numFmtId="1" fontId="4" fillId="3" borderId="27" xfId="0" applyNumberFormat="1" applyFont="1" applyFill="1" applyBorder="1" applyAlignment="1">
      <alignment horizontal="center" vertical="center"/>
    </xf>
    <xf numFmtId="10" fontId="22" fillId="4" borderId="4" xfId="2" applyNumberFormat="1" applyFont="1" applyFill="1" applyBorder="1" applyAlignment="1">
      <alignment horizontal="center" vertical="center"/>
    </xf>
    <xf numFmtId="166" fontId="22" fillId="4" borderId="3" xfId="2" applyNumberFormat="1" applyFont="1" applyFill="1" applyBorder="1" applyAlignment="1">
      <alignment horizontal="center" vertical="center"/>
    </xf>
    <xf numFmtId="10" fontId="22" fillId="4" borderId="20" xfId="0" applyNumberFormat="1" applyFont="1" applyFill="1" applyBorder="1" applyAlignment="1">
      <alignment horizontal="center" vertical="center"/>
    </xf>
    <xf numFmtId="1" fontId="22" fillId="4" borderId="33" xfId="0" applyNumberFormat="1" applyFont="1" applyFill="1" applyBorder="1" applyAlignment="1">
      <alignment horizontal="center" vertical="center"/>
    </xf>
    <xf numFmtId="1" fontId="4" fillId="3" borderId="42" xfId="0" applyNumberFormat="1" applyFont="1" applyFill="1" applyBorder="1" applyAlignment="1">
      <alignment horizontal="center" vertical="center"/>
    </xf>
    <xf numFmtId="10" fontId="4" fillId="3" borderId="28" xfId="2" applyNumberFormat="1" applyFont="1" applyFill="1" applyBorder="1" applyAlignment="1">
      <alignment horizontal="center" vertical="center"/>
    </xf>
    <xf numFmtId="166" fontId="4" fillId="3" borderId="30" xfId="2" applyNumberFormat="1" applyFont="1" applyFill="1" applyBorder="1" applyAlignment="1">
      <alignment horizontal="center" vertical="center"/>
    </xf>
    <xf numFmtId="10" fontId="4" fillId="3" borderId="27" xfId="0" applyNumberFormat="1" applyFont="1" applyFill="1" applyBorder="1" applyAlignment="1">
      <alignment horizontal="center" vertical="center"/>
    </xf>
    <xf numFmtId="170" fontId="4" fillId="3" borderId="42" xfId="0" applyNumberFormat="1" applyFont="1" applyFill="1" applyBorder="1" applyAlignment="1">
      <alignment horizontal="center" vertical="center"/>
    </xf>
    <xf numFmtId="1" fontId="4" fillId="3" borderId="41" xfId="0" applyNumberFormat="1" applyFont="1" applyFill="1" applyBorder="1" applyAlignment="1">
      <alignment horizontal="center" vertical="center"/>
    </xf>
    <xf numFmtId="0" fontId="16" fillId="3" borderId="32" xfId="0" applyFont="1" applyFill="1" applyBorder="1" applyAlignment="1">
      <alignment vertical="center"/>
    </xf>
    <xf numFmtId="170" fontId="22" fillId="4" borderId="21" xfId="0" applyNumberFormat="1" applyFont="1" applyFill="1" applyBorder="1" applyAlignment="1">
      <alignment horizontal="center" vertical="center"/>
    </xf>
    <xf numFmtId="0" fontId="0" fillId="3" borderId="0" xfId="0" applyFill="1"/>
    <xf numFmtId="0" fontId="0" fillId="0" borderId="0" xfId="0" applyAlignment="1">
      <alignment horizontal="left"/>
    </xf>
    <xf numFmtId="0" fontId="0" fillId="2" borderId="90" xfId="0" applyFill="1" applyBorder="1" applyAlignment="1">
      <alignment horizontal="left"/>
    </xf>
    <xf numFmtId="0" fontId="0" fillId="2" borderId="0" xfId="0" applyFill="1" applyBorder="1" applyAlignment="1">
      <alignment horizontal="left"/>
    </xf>
    <xf numFmtId="0" fontId="29" fillId="2" borderId="6" xfId="0" applyFont="1" applyFill="1" applyBorder="1" applyAlignment="1">
      <alignment horizontal="left"/>
    </xf>
    <xf numFmtId="0" fontId="29" fillId="2" borderId="31" xfId="0" applyFont="1" applyFill="1" applyBorder="1" applyAlignment="1">
      <alignment horizontal="left"/>
    </xf>
    <xf numFmtId="0" fontId="29" fillId="2" borderId="76" xfId="0" applyFont="1" applyFill="1" applyBorder="1" applyAlignment="1">
      <alignment horizontal="left"/>
    </xf>
    <xf numFmtId="0" fontId="29" fillId="2" borderId="9" xfId="0" applyFont="1" applyFill="1" applyBorder="1" applyAlignment="1">
      <alignment horizontal="left"/>
    </xf>
    <xf numFmtId="0" fontId="29" fillId="2" borderId="18" xfId="0" applyFont="1" applyFill="1" applyBorder="1" applyAlignment="1">
      <alignment horizontal="left"/>
    </xf>
    <xf numFmtId="0" fontId="4" fillId="2" borderId="90" xfId="0" applyFont="1" applyFill="1" applyBorder="1" applyAlignment="1">
      <alignment horizontal="left" vertical="center"/>
    </xf>
    <xf numFmtId="0" fontId="4" fillId="2" borderId="0" xfId="0" applyFont="1" applyFill="1" applyBorder="1" applyAlignment="1">
      <alignment horizontal="left" vertical="center"/>
    </xf>
    <xf numFmtId="0" fontId="4" fillId="2" borderId="10" xfId="0" applyFont="1" applyFill="1" applyBorder="1" applyAlignment="1">
      <alignment horizontal="left" vertical="center"/>
    </xf>
    <xf numFmtId="0" fontId="4" fillId="2" borderId="19" xfId="0" applyFont="1" applyFill="1" applyBorder="1" applyAlignment="1">
      <alignment horizontal="left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9" xfId="0" applyFont="1" applyFill="1" applyBorder="1" applyAlignment="1">
      <alignment horizontal="center" vertical="center"/>
    </xf>
    <xf numFmtId="0" fontId="4" fillId="2" borderId="10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39" xfId="0" applyFont="1" applyFill="1" applyBorder="1" applyAlignment="1">
      <alignment horizontal="center" vertical="center"/>
    </xf>
    <xf numFmtId="0" fontId="4" fillId="2" borderId="66" xfId="0" applyFont="1" applyFill="1" applyBorder="1" applyAlignment="1">
      <alignment horizontal="center" vertical="center"/>
    </xf>
    <xf numFmtId="0" fontId="24" fillId="12" borderId="6" xfId="0" applyFont="1" applyFill="1" applyBorder="1" applyAlignment="1">
      <alignment horizontal="left"/>
    </xf>
    <xf numFmtId="0" fontId="24" fillId="12" borderId="31" xfId="0" applyFont="1" applyFill="1" applyBorder="1" applyAlignment="1">
      <alignment horizontal="left"/>
    </xf>
    <xf numFmtId="0" fontId="24" fillId="3" borderId="6" xfId="0" applyFont="1" applyFill="1" applyBorder="1" applyAlignment="1">
      <alignment horizontal="left"/>
    </xf>
    <xf numFmtId="0" fontId="24" fillId="3" borderId="31" xfId="0" applyFont="1" applyFill="1" applyBorder="1" applyAlignment="1">
      <alignment horizontal="left"/>
    </xf>
    <xf numFmtId="0" fontId="29" fillId="13" borderId="9" xfId="0" applyFont="1" applyFill="1" applyBorder="1" applyAlignment="1">
      <alignment horizontal="left"/>
    </xf>
    <xf numFmtId="0" fontId="0" fillId="13" borderId="44" xfId="0" applyFill="1" applyBorder="1" applyAlignment="1">
      <alignment horizontal="left"/>
    </xf>
    <xf numFmtId="0" fontId="29" fillId="13" borderId="6" xfId="0" applyFont="1" applyFill="1" applyBorder="1" applyAlignment="1">
      <alignment horizontal="left"/>
    </xf>
    <xf numFmtId="0" fontId="29" fillId="13" borderId="91" xfId="0" applyFont="1" applyFill="1" applyBorder="1" applyAlignment="1">
      <alignment horizontal="left"/>
    </xf>
    <xf numFmtId="0" fontId="0" fillId="13" borderId="91" xfId="0" applyFill="1" applyBorder="1" applyAlignment="1">
      <alignment horizontal="left"/>
    </xf>
    <xf numFmtId="0" fontId="23" fillId="0" borderId="0" xfId="0" applyFont="1" applyFill="1"/>
    <xf numFmtId="0" fontId="0" fillId="0" borderId="0" xfId="0" applyFill="1"/>
    <xf numFmtId="0" fontId="0" fillId="2" borderId="5" xfId="0" applyFill="1" applyBorder="1" applyAlignment="1">
      <alignment horizontal="left" vertical="top"/>
    </xf>
    <xf numFmtId="0" fontId="0" fillId="2" borderId="8" xfId="0" applyFill="1" applyBorder="1"/>
    <xf numFmtId="0" fontId="0" fillId="2" borderId="7" xfId="0" applyFill="1" applyBorder="1"/>
    <xf numFmtId="0" fontId="0" fillId="12" borderId="8" xfId="0" applyFill="1" applyBorder="1"/>
    <xf numFmtId="0" fontId="0" fillId="12" borderId="7" xfId="0" applyFill="1" applyBorder="1"/>
    <xf numFmtId="0" fontId="23" fillId="3" borderId="5" xfId="0" applyFont="1" applyFill="1" applyBorder="1" applyAlignment="1">
      <alignment horizontal="left" vertical="top"/>
    </xf>
    <xf numFmtId="0" fontId="23" fillId="12" borderId="5" xfId="0" applyFont="1" applyFill="1" applyBorder="1" applyAlignment="1">
      <alignment horizontal="left" vertical="top"/>
    </xf>
    <xf numFmtId="0" fontId="23" fillId="12" borderId="8" xfId="0" applyFont="1" applyFill="1" applyBorder="1" applyAlignment="1">
      <alignment horizontal="left" indent="2"/>
    </xf>
    <xf numFmtId="0" fontId="23" fillId="12" borderId="8" xfId="0" applyFont="1" applyFill="1" applyBorder="1"/>
    <xf numFmtId="0" fontId="23" fillId="12" borderId="7" xfId="0" applyFont="1" applyFill="1" applyBorder="1"/>
    <xf numFmtId="0" fontId="23" fillId="3" borderId="8" xfId="0" applyFont="1" applyFill="1" applyBorder="1"/>
    <xf numFmtId="0" fontId="23" fillId="3" borderId="7" xfId="0" applyFont="1" applyFill="1" applyBorder="1"/>
    <xf numFmtId="0" fontId="23" fillId="3" borderId="8" xfId="0" applyFont="1" applyFill="1" applyBorder="1" applyAlignment="1">
      <alignment horizontal="left" indent="2"/>
    </xf>
    <xf numFmtId="0" fontId="0" fillId="2" borderId="8" xfId="0" applyFill="1" applyBorder="1" applyAlignment="1">
      <alignment horizontal="left" indent="2"/>
    </xf>
    <xf numFmtId="0" fontId="31" fillId="12" borderId="8" xfId="0" applyFont="1" applyFill="1" applyBorder="1" applyAlignment="1">
      <alignment horizontal="left" indent="2"/>
    </xf>
    <xf numFmtId="0" fontId="31" fillId="3" borderId="8" xfId="0" applyFont="1" applyFill="1" applyBorder="1" applyAlignment="1">
      <alignment horizontal="left" indent="2"/>
    </xf>
    <xf numFmtId="0" fontId="0" fillId="10" borderId="90" xfId="0" applyFill="1" applyBorder="1" applyAlignment="1">
      <alignment horizontal="center" vertical="center"/>
    </xf>
    <xf numFmtId="0" fontId="0" fillId="10" borderId="0" xfId="0" applyFill="1" applyBorder="1" applyAlignment="1">
      <alignment horizontal="center"/>
    </xf>
    <xf numFmtId="0" fontId="0" fillId="10" borderId="44" xfId="0" applyFill="1" applyBorder="1" applyAlignment="1">
      <alignment horizontal="center"/>
    </xf>
    <xf numFmtId="0" fontId="0" fillId="2" borderId="75" xfId="0" applyFill="1" applyBorder="1" applyAlignment="1">
      <alignment horizontal="left" vertical="top"/>
    </xf>
    <xf numFmtId="0" fontId="0" fillId="2" borderId="77" xfId="0" applyFill="1" applyBorder="1" applyAlignment="1">
      <alignment horizontal="left" vertical="top"/>
    </xf>
    <xf numFmtId="0" fontId="0" fillId="2" borderId="93" xfId="0" applyFill="1" applyBorder="1"/>
    <xf numFmtId="0" fontId="0" fillId="2" borderId="94" xfId="0" applyFill="1" applyBorder="1"/>
    <xf numFmtId="0" fontId="0" fillId="2" borderId="94" xfId="0" applyFill="1" applyBorder="1" applyAlignment="1">
      <alignment horizontal="left" indent="2"/>
    </xf>
    <xf numFmtId="0" fontId="0" fillId="2" borderId="36" xfId="0" applyFill="1" applyBorder="1"/>
    <xf numFmtId="0" fontId="0" fillId="2" borderId="40" xfId="0" applyFill="1" applyBorder="1"/>
    <xf numFmtId="0" fontId="0" fillId="10" borderId="77" xfId="0" applyFill="1" applyBorder="1" applyAlignment="1">
      <alignment horizontal="left" vertical="top"/>
    </xf>
    <xf numFmtId="0" fontId="0" fillId="10" borderId="94" xfId="0" applyFill="1" applyBorder="1"/>
    <xf numFmtId="0" fontId="0" fillId="2" borderId="93" xfId="0" applyFill="1" applyBorder="1" applyAlignment="1">
      <alignment horizontal="left" indent="2"/>
    </xf>
    <xf numFmtId="0" fontId="0" fillId="10" borderId="94" xfId="0" applyFill="1" applyBorder="1" applyAlignment="1">
      <alignment horizontal="center"/>
    </xf>
    <xf numFmtId="0" fontId="0" fillId="10" borderId="40" xfId="0" applyFill="1" applyBorder="1"/>
    <xf numFmtId="0" fontId="0" fillId="10" borderId="94" xfId="0" applyFill="1" applyBorder="1" applyAlignment="1">
      <alignment horizontal="left" indent="2"/>
    </xf>
    <xf numFmtId="0" fontId="0" fillId="2" borderId="38" xfId="0" applyFill="1" applyBorder="1"/>
    <xf numFmtId="0" fontId="0" fillId="2" borderId="95" xfId="0" applyFill="1" applyBorder="1"/>
    <xf numFmtId="0" fontId="23" fillId="12" borderId="95" xfId="0" applyFont="1" applyFill="1" applyBorder="1"/>
    <xf numFmtId="0" fontId="23" fillId="3" borderId="95" xfId="0" applyFont="1" applyFill="1" applyBorder="1"/>
    <xf numFmtId="0" fontId="0" fillId="10" borderId="41" xfId="0" applyFill="1" applyBorder="1"/>
    <xf numFmtId="0" fontId="0" fillId="10" borderId="7" xfId="0" applyFill="1" applyBorder="1" applyAlignment="1">
      <alignment horizontal="center"/>
    </xf>
    <xf numFmtId="165" fontId="4" fillId="0" borderId="33" xfId="0" applyNumberFormat="1" applyFont="1" applyBorder="1" applyAlignment="1">
      <alignment horizontal="center" vertical="center"/>
    </xf>
    <xf numFmtId="2" fontId="4" fillId="0" borderId="33" xfId="0" applyNumberFormat="1" applyFont="1" applyBorder="1" applyAlignment="1">
      <alignment horizontal="center" vertical="center"/>
    </xf>
    <xf numFmtId="165" fontId="4" fillId="4" borderId="33" xfId="0" applyNumberFormat="1" applyFont="1" applyFill="1" applyBorder="1" applyAlignment="1">
      <alignment horizontal="center" vertical="center"/>
    </xf>
    <xf numFmtId="2" fontId="4" fillId="4" borderId="33" xfId="0" applyNumberFormat="1" applyFont="1" applyFill="1" applyBorder="1" applyAlignment="1">
      <alignment horizontal="center" vertical="center"/>
    </xf>
    <xf numFmtId="164" fontId="4" fillId="4" borderId="33" xfId="0" applyNumberFormat="1" applyFont="1" applyFill="1" applyBorder="1" applyAlignment="1">
      <alignment horizontal="center" vertical="center"/>
    </xf>
    <xf numFmtId="164" fontId="4" fillId="2" borderId="33" xfId="0" applyNumberFormat="1" applyFont="1" applyFill="1" applyBorder="1" applyAlignment="1">
      <alignment horizontal="center" vertical="center"/>
    </xf>
    <xf numFmtId="165" fontId="4" fillId="0" borderId="3" xfId="0" applyNumberFormat="1" applyFont="1" applyBorder="1" applyAlignment="1">
      <alignment horizontal="center" vertical="center"/>
    </xf>
    <xf numFmtId="165" fontId="4" fillId="4" borderId="3" xfId="0" applyNumberFormat="1" applyFont="1" applyFill="1" applyBorder="1" applyAlignment="1">
      <alignment horizontal="center" vertical="center"/>
    </xf>
    <xf numFmtId="2" fontId="4" fillId="4" borderId="3" xfId="0" applyNumberFormat="1" applyFont="1" applyFill="1" applyBorder="1" applyAlignment="1">
      <alignment horizontal="center" vertical="center"/>
    </xf>
    <xf numFmtId="2" fontId="4" fillId="2" borderId="3" xfId="0" applyNumberFormat="1" applyFont="1" applyFill="1" applyBorder="1" applyAlignment="1">
      <alignment horizontal="center" vertical="center"/>
    </xf>
    <xf numFmtId="2" fontId="25" fillId="4" borderId="3" xfId="0" applyNumberFormat="1" applyFont="1" applyFill="1" applyBorder="1" applyAlignment="1">
      <alignment horizontal="center" vertical="center"/>
    </xf>
    <xf numFmtId="0" fontId="16" fillId="3" borderId="72" xfId="0" applyFont="1" applyFill="1" applyBorder="1" applyAlignment="1">
      <alignment vertical="center"/>
    </xf>
    <xf numFmtId="0" fontId="16" fillId="3" borderId="56" xfId="0" applyFont="1" applyFill="1" applyBorder="1" applyAlignment="1">
      <alignment vertical="center"/>
    </xf>
    <xf numFmtId="2" fontId="25" fillId="2" borderId="3" xfId="0" applyNumberFormat="1" applyFont="1" applyFill="1" applyBorder="1" applyAlignment="1">
      <alignment horizontal="center" vertical="center"/>
    </xf>
    <xf numFmtId="2" fontId="4" fillId="2" borderId="20" xfId="0" applyNumberFormat="1" applyFont="1" applyFill="1" applyBorder="1" applyAlignment="1">
      <alignment vertical="center"/>
    </xf>
    <xf numFmtId="2" fontId="4" fillId="4" borderId="20" xfId="0" applyNumberFormat="1" applyFont="1" applyFill="1" applyBorder="1" applyAlignment="1">
      <alignment vertical="center"/>
    </xf>
    <xf numFmtId="165" fontId="4" fillId="0" borderId="20" xfId="0" applyNumberFormat="1" applyFont="1" applyBorder="1" applyAlignment="1">
      <alignment horizontal="center" vertical="center"/>
    </xf>
    <xf numFmtId="165" fontId="4" fillId="4" borderId="20" xfId="0" applyNumberFormat="1" applyFont="1" applyFill="1" applyBorder="1" applyAlignment="1">
      <alignment horizontal="center" vertical="center"/>
    </xf>
    <xf numFmtId="2" fontId="25" fillId="4" borderId="33" xfId="0" applyNumberFormat="1" applyFont="1" applyFill="1" applyBorder="1" applyAlignment="1">
      <alignment horizontal="center" vertical="center"/>
    </xf>
    <xf numFmtId="166" fontId="4" fillId="2" borderId="2" xfId="0" applyNumberFormat="1" applyFont="1" applyFill="1" applyBorder="1" applyAlignment="1">
      <alignment vertical="center"/>
    </xf>
    <xf numFmtId="166" fontId="4" fillId="4" borderId="2" xfId="0" applyNumberFormat="1" applyFont="1" applyFill="1" applyBorder="1" applyAlignment="1">
      <alignment vertical="center"/>
    </xf>
    <xf numFmtId="0" fontId="16" fillId="3" borderId="71" xfId="0" applyFont="1" applyFill="1" applyBorder="1" applyAlignment="1">
      <alignment horizontal="left" vertical="center" indent="5"/>
    </xf>
    <xf numFmtId="1" fontId="4" fillId="0" borderId="21" xfId="0" applyNumberFormat="1" applyFont="1" applyBorder="1"/>
    <xf numFmtId="1" fontId="4" fillId="0" borderId="2" xfId="0" applyNumberFormat="1" applyFont="1" applyBorder="1"/>
    <xf numFmtId="1" fontId="4" fillId="0" borderId="3" xfId="0" applyNumberFormat="1" applyFont="1" applyBorder="1"/>
    <xf numFmtId="1" fontId="4" fillId="0" borderId="20" xfId="0" applyNumberFormat="1" applyFont="1" applyBorder="1"/>
    <xf numFmtId="1" fontId="4" fillId="4" borderId="21" xfId="0" applyNumberFormat="1" applyFont="1" applyFill="1" applyBorder="1"/>
    <xf numFmtId="1" fontId="4" fillId="4" borderId="2" xfId="0" applyNumberFormat="1" applyFont="1" applyFill="1" applyBorder="1"/>
    <xf numFmtId="1" fontId="4" fillId="4" borderId="3" xfId="0" applyNumberFormat="1" applyFont="1" applyFill="1" applyBorder="1"/>
    <xf numFmtId="1" fontId="4" fillId="4" borderId="20" xfId="0" applyNumberFormat="1" applyFont="1" applyFill="1" applyBorder="1"/>
    <xf numFmtId="1" fontId="4" fillId="0" borderId="0" xfId="0" applyNumberFormat="1" applyFont="1"/>
    <xf numFmtId="0" fontId="4" fillId="4" borderId="21" xfId="0" applyNumberFormat="1" applyFont="1" applyFill="1" applyBorder="1" applyAlignment="1">
      <alignment horizontal="center" vertical="center"/>
    </xf>
    <xf numFmtId="0" fontId="4" fillId="4" borderId="3" xfId="0" applyNumberFormat="1" applyFont="1" applyFill="1" applyBorder="1" applyAlignment="1">
      <alignment horizontal="center" vertical="center"/>
    </xf>
    <xf numFmtId="0" fontId="4" fillId="4" borderId="20" xfId="0" applyNumberFormat="1" applyFont="1" applyFill="1" applyBorder="1" applyAlignment="1">
      <alignment horizontal="center" vertical="center"/>
    </xf>
    <xf numFmtId="0" fontId="4" fillId="0" borderId="3" xfId="0" applyFont="1" applyBorder="1" applyAlignment="1">
      <alignment horizontal="left" vertical="center" indent="2"/>
    </xf>
    <xf numFmtId="0" fontId="4" fillId="4" borderId="2" xfId="0" applyNumberFormat="1" applyFont="1" applyFill="1" applyBorder="1" applyAlignment="1">
      <alignment horizontal="center" vertical="center"/>
    </xf>
    <xf numFmtId="1" fontId="16" fillId="3" borderId="77" xfId="0" applyNumberFormat="1" applyFont="1" applyFill="1" applyBorder="1" applyAlignment="1">
      <alignment horizontal="center" vertical="center"/>
    </xf>
    <xf numFmtId="0" fontId="15" fillId="3" borderId="71" xfId="0" applyFont="1" applyFill="1" applyBorder="1" applyAlignment="1">
      <alignment vertical="center"/>
    </xf>
    <xf numFmtId="0" fontId="15" fillId="3" borderId="72" xfId="0" applyFont="1" applyFill="1" applyBorder="1" applyAlignment="1">
      <alignment vertical="center"/>
    </xf>
    <xf numFmtId="0" fontId="15" fillId="3" borderId="35" xfId="0" applyFont="1" applyFill="1" applyBorder="1" applyAlignment="1">
      <alignment vertical="center"/>
    </xf>
    <xf numFmtId="0" fontId="15" fillId="3" borderId="56" xfId="0" applyFont="1" applyFill="1" applyBorder="1" applyAlignment="1">
      <alignment vertical="center"/>
    </xf>
    <xf numFmtId="0" fontId="3" fillId="0" borderId="2" xfId="0" applyFont="1" applyBorder="1" applyAlignment="1">
      <alignment vertical="center"/>
    </xf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14" fillId="3" borderId="22" xfId="0" applyFont="1" applyFill="1" applyBorder="1" applyAlignment="1">
      <alignment horizontal="center" vertical="center"/>
    </xf>
    <xf numFmtId="0" fontId="14" fillId="3" borderId="24" xfId="0" applyFont="1" applyFill="1" applyBorder="1" applyAlignment="1">
      <alignment vertical="center"/>
    </xf>
    <xf numFmtId="0" fontId="0" fillId="0" borderId="2" xfId="0" applyBorder="1" applyAlignment="1">
      <alignment vertical="center"/>
    </xf>
    <xf numFmtId="0" fontId="4" fillId="0" borderId="5" xfId="0" applyFont="1" applyBorder="1" applyAlignment="1">
      <alignment vertical="center"/>
    </xf>
    <xf numFmtId="0" fontId="4" fillId="0" borderId="2" xfId="0" applyFont="1" applyBorder="1" applyAlignment="1">
      <alignment vertical="center"/>
    </xf>
    <xf numFmtId="0" fontId="15" fillId="3" borderId="72" xfId="0" applyFont="1" applyFill="1" applyBorder="1" applyAlignment="1">
      <alignment horizontal="center" vertical="center"/>
    </xf>
    <xf numFmtId="0" fontId="15" fillId="3" borderId="43" xfId="0" applyFont="1" applyFill="1" applyBorder="1" applyAlignment="1">
      <alignment horizontal="center" vertical="center"/>
    </xf>
    <xf numFmtId="0" fontId="16" fillId="3" borderId="76" xfId="0" applyFont="1" applyFill="1" applyBorder="1" applyAlignment="1">
      <alignment horizontal="center" vertical="center"/>
    </xf>
    <xf numFmtId="0" fontId="4" fillId="10" borderId="33" xfId="0" applyFont="1" applyFill="1" applyBorder="1" applyAlignment="1">
      <alignment horizontal="center" vertical="center"/>
    </xf>
    <xf numFmtId="0" fontId="4" fillId="10" borderId="4" xfId="0" applyFont="1" applyFill="1" applyBorder="1" applyAlignment="1">
      <alignment horizontal="center" vertical="center"/>
    </xf>
    <xf numFmtId="0" fontId="4" fillId="0" borderId="3" xfId="0" applyFont="1" applyBorder="1" applyAlignment="1">
      <alignment vertical="center"/>
    </xf>
    <xf numFmtId="0" fontId="16" fillId="3" borderId="37" xfId="0" applyFont="1" applyFill="1" applyBorder="1" applyAlignment="1">
      <alignment horizontal="center" vertical="center"/>
    </xf>
    <xf numFmtId="0" fontId="16" fillId="3" borderId="68" xfId="0" applyFont="1" applyFill="1" applyBorder="1" applyAlignment="1">
      <alignment horizontal="center" vertical="center"/>
    </xf>
    <xf numFmtId="0" fontId="16" fillId="3" borderId="92" xfId="0" applyFont="1" applyFill="1" applyBorder="1" applyAlignment="1">
      <alignment horizontal="center" vertical="center"/>
    </xf>
    <xf numFmtId="167" fontId="16" fillId="3" borderId="68" xfId="0" applyNumberFormat="1" applyFont="1" applyFill="1" applyBorder="1" applyAlignment="1">
      <alignment horizontal="center" vertical="center"/>
    </xf>
    <xf numFmtId="10" fontId="16" fillId="3" borderId="68" xfId="0" applyNumberFormat="1" applyFont="1" applyFill="1" applyBorder="1" applyAlignment="1">
      <alignment horizontal="center" vertical="center"/>
    </xf>
    <xf numFmtId="0" fontId="15" fillId="9" borderId="36" xfId="0" applyFont="1" applyFill="1" applyBorder="1" applyAlignment="1">
      <alignment horizontal="center" vertical="center"/>
    </xf>
    <xf numFmtId="0" fontId="15" fillId="9" borderId="10" xfId="0" applyFont="1" applyFill="1" applyBorder="1" applyAlignment="1">
      <alignment horizontal="center" vertical="center"/>
    </xf>
    <xf numFmtId="0" fontId="15" fillId="9" borderId="35" xfId="0" applyFont="1" applyFill="1" applyBorder="1" applyAlignment="1">
      <alignment horizontal="center" vertical="center"/>
    </xf>
    <xf numFmtId="0" fontId="15" fillId="9" borderId="7" xfId="0" applyFont="1" applyFill="1" applyBorder="1" applyAlignment="1">
      <alignment horizontal="center" vertical="center"/>
    </xf>
    <xf numFmtId="0" fontId="15" fillId="9" borderId="40" xfId="0" applyFont="1" applyFill="1" applyBorder="1" applyAlignment="1">
      <alignment horizontal="center" vertical="center"/>
    </xf>
    <xf numFmtId="0" fontId="4" fillId="12" borderId="71" xfId="0" applyFont="1" applyFill="1" applyBorder="1"/>
    <xf numFmtId="0" fontId="4" fillId="12" borderId="72" xfId="0" applyFont="1" applyFill="1" applyBorder="1"/>
    <xf numFmtId="0" fontId="4" fillId="12" borderId="43" xfId="0" applyFont="1" applyFill="1" applyBorder="1"/>
    <xf numFmtId="0" fontId="33" fillId="2" borderId="90" xfId="0" applyFont="1" applyFill="1" applyBorder="1" applyAlignment="1">
      <alignment horizontal="left" vertical="center"/>
    </xf>
    <xf numFmtId="0" fontId="4" fillId="2" borderId="0" xfId="0" applyFont="1" applyFill="1" applyBorder="1"/>
    <xf numFmtId="0" fontId="4" fillId="2" borderId="44" xfId="0" applyFont="1" applyFill="1" applyBorder="1"/>
    <xf numFmtId="0" fontId="4" fillId="2" borderId="90" xfId="0" applyFont="1" applyFill="1" applyBorder="1"/>
    <xf numFmtId="0" fontId="15" fillId="3" borderId="96" xfId="0" applyFont="1" applyFill="1" applyBorder="1" applyAlignment="1">
      <alignment vertical="center"/>
    </xf>
    <xf numFmtId="10" fontId="14" fillId="3" borderId="68" xfId="0" applyNumberFormat="1" applyFont="1" applyFill="1" applyBorder="1" applyAlignment="1">
      <alignment horizontal="center" vertical="center"/>
    </xf>
    <xf numFmtId="0" fontId="16" fillId="3" borderId="2" xfId="0" applyFont="1" applyFill="1" applyBorder="1" applyAlignment="1">
      <alignment horizontal="center" vertical="center"/>
    </xf>
    <xf numFmtId="0" fontId="8" fillId="0" borderId="7" xfId="0" applyFont="1" applyBorder="1"/>
    <xf numFmtId="0" fontId="4" fillId="6" borderId="56" xfId="0" applyFont="1" applyFill="1" applyBorder="1" applyAlignment="1">
      <alignment horizontal="center" vertical="center"/>
    </xf>
    <xf numFmtId="0" fontId="19" fillId="5" borderId="68" xfId="0" applyFont="1" applyFill="1" applyBorder="1" applyAlignment="1">
      <alignment horizontal="center" vertical="center"/>
    </xf>
    <xf numFmtId="0" fontId="4" fillId="0" borderId="56" xfId="0" applyFont="1" applyBorder="1" applyAlignment="1">
      <alignment horizontal="left" vertical="center"/>
    </xf>
    <xf numFmtId="0" fontId="4" fillId="6" borderId="56" xfId="0" applyFont="1" applyFill="1" applyBorder="1" applyAlignment="1">
      <alignment horizontal="left" vertical="center"/>
    </xf>
    <xf numFmtId="0" fontId="4" fillId="6" borderId="73" xfId="0" applyFont="1" applyFill="1" applyBorder="1" applyAlignment="1">
      <alignment horizontal="center" vertical="center"/>
    </xf>
    <xf numFmtId="0" fontId="4" fillId="0" borderId="73" xfId="0" applyFont="1" applyBorder="1" applyAlignment="1">
      <alignment horizontal="center" vertical="center"/>
    </xf>
    <xf numFmtId="0" fontId="19" fillId="5" borderId="92" xfId="0" applyFont="1" applyFill="1" applyBorder="1" applyAlignment="1">
      <alignment horizontal="center" vertical="center"/>
    </xf>
    <xf numFmtId="0" fontId="15" fillId="0" borderId="2" xfId="0" applyFont="1" applyBorder="1" applyAlignment="1">
      <alignment vertical="center"/>
    </xf>
    <xf numFmtId="0" fontId="14" fillId="3" borderId="23" xfId="0" applyFont="1" applyFill="1" applyBorder="1" applyAlignment="1">
      <alignment vertical="center"/>
    </xf>
    <xf numFmtId="0" fontId="16" fillId="3" borderId="30" xfId="0" applyFont="1" applyFill="1" applyBorder="1" applyAlignment="1">
      <alignment vertical="center"/>
    </xf>
    <xf numFmtId="0" fontId="14" fillId="3" borderId="24" xfId="0" applyFont="1" applyFill="1" applyBorder="1" applyAlignment="1">
      <alignment horizontal="center" vertical="center"/>
    </xf>
    <xf numFmtId="2" fontId="4" fillId="0" borderId="21" xfId="0" applyNumberFormat="1" applyFont="1" applyBorder="1" applyAlignment="1">
      <alignment horizontal="center" vertical="center"/>
    </xf>
    <xf numFmtId="2" fontId="16" fillId="3" borderId="26" xfId="0" applyNumberFormat="1" applyFont="1" applyFill="1" applyBorder="1" applyAlignment="1">
      <alignment horizontal="center" vertical="center"/>
    </xf>
    <xf numFmtId="0" fontId="14" fillId="14" borderId="2" xfId="0" applyFont="1" applyFill="1" applyBorder="1" applyAlignment="1">
      <alignment horizontal="center" vertical="center"/>
    </xf>
    <xf numFmtId="0" fontId="15" fillId="14" borderId="2" xfId="0" applyFont="1" applyFill="1" applyBorder="1" applyAlignment="1">
      <alignment vertical="center"/>
    </xf>
    <xf numFmtId="0" fontId="14" fillId="15" borderId="2" xfId="0" applyFont="1" applyFill="1" applyBorder="1" applyAlignment="1">
      <alignment horizontal="center" vertical="center"/>
    </xf>
    <xf numFmtId="0" fontId="15" fillId="15" borderId="2" xfId="0" applyFont="1" applyFill="1" applyBorder="1" applyAlignment="1">
      <alignment vertical="center"/>
    </xf>
    <xf numFmtId="0" fontId="34" fillId="3" borderId="2" xfId="0" applyFont="1" applyFill="1" applyBorder="1"/>
    <xf numFmtId="0" fontId="14" fillId="3" borderId="23" xfId="0" applyFont="1" applyFill="1" applyBorder="1" applyAlignment="1">
      <alignment horizontal="center" vertical="center"/>
    </xf>
    <xf numFmtId="164" fontId="4" fillId="0" borderId="21" xfId="0" applyNumberFormat="1" applyFont="1" applyBorder="1" applyAlignment="1">
      <alignment horizontal="center" vertical="center"/>
    </xf>
    <xf numFmtId="164" fontId="16" fillId="3" borderId="26" xfId="0" applyNumberFormat="1" applyFont="1" applyFill="1" applyBorder="1" applyAlignment="1">
      <alignment horizontal="center" vertical="center"/>
    </xf>
    <xf numFmtId="0" fontId="17" fillId="5" borderId="67" xfId="0" applyFont="1" applyFill="1" applyBorder="1" applyAlignment="1">
      <alignment horizontal="center"/>
    </xf>
    <xf numFmtId="0" fontId="18" fillId="5" borderId="56" xfId="0" applyFont="1" applyFill="1" applyBorder="1" applyAlignment="1">
      <alignment horizontal="center" vertical="center"/>
    </xf>
    <xf numFmtId="0" fontId="14" fillId="3" borderId="32" xfId="0" applyFont="1" applyFill="1" applyBorder="1" applyAlignment="1">
      <alignment horizontal="center" vertical="center"/>
    </xf>
    <xf numFmtId="2" fontId="16" fillId="3" borderId="42" xfId="0" applyNumberFormat="1" applyFont="1" applyFill="1" applyBorder="1" applyAlignment="1">
      <alignment horizontal="center" vertical="center"/>
    </xf>
    <xf numFmtId="0" fontId="18" fillId="5" borderId="4" xfId="0" applyFont="1" applyFill="1" applyBorder="1" applyAlignment="1">
      <alignment horizontal="center" vertical="center"/>
    </xf>
    <xf numFmtId="0" fontId="18" fillId="5" borderId="51" xfId="0" applyFont="1" applyFill="1" applyBorder="1" applyAlignment="1">
      <alignment horizontal="center" vertical="center"/>
    </xf>
    <xf numFmtId="0" fontId="18" fillId="5" borderId="21" xfId="0" applyFont="1" applyFill="1" applyBorder="1" applyAlignment="1">
      <alignment horizontal="center" vertical="center"/>
    </xf>
    <xf numFmtId="10" fontId="4" fillId="0" borderId="36" xfId="0" applyNumberFormat="1" applyFont="1" applyBorder="1" applyAlignment="1">
      <alignment horizontal="center" vertical="center"/>
    </xf>
    <xf numFmtId="10" fontId="4" fillId="0" borderId="19" xfId="0" applyNumberFormat="1" applyFont="1" applyBorder="1" applyAlignment="1">
      <alignment horizontal="center" vertical="center"/>
    </xf>
    <xf numFmtId="10" fontId="4" fillId="6" borderId="36" xfId="0" applyNumberFormat="1" applyFont="1" applyFill="1" applyBorder="1" applyAlignment="1">
      <alignment horizontal="center" vertical="center"/>
    </xf>
    <xf numFmtId="10" fontId="4" fillId="6" borderId="19" xfId="0" applyNumberFormat="1" applyFont="1" applyFill="1" applyBorder="1" applyAlignment="1">
      <alignment horizontal="center" vertical="center"/>
    </xf>
    <xf numFmtId="10" fontId="19" fillId="5" borderId="38" xfId="0" applyNumberFormat="1" applyFont="1" applyFill="1" applyBorder="1" applyAlignment="1">
      <alignment horizontal="center" vertical="center"/>
    </xf>
    <xf numFmtId="10" fontId="19" fillId="5" borderId="39" xfId="0" applyNumberFormat="1" applyFont="1" applyFill="1" applyBorder="1" applyAlignment="1">
      <alignment horizontal="center" vertical="center"/>
    </xf>
    <xf numFmtId="166" fontId="4" fillId="0" borderId="51" xfId="0" applyNumberFormat="1" applyFont="1" applyBorder="1" applyAlignment="1">
      <alignment horizontal="center" vertical="center"/>
    </xf>
    <xf numFmtId="166" fontId="4" fillId="6" borderId="73" xfId="0" applyNumberFormat="1" applyFont="1" applyFill="1" applyBorder="1" applyAlignment="1">
      <alignment horizontal="center" vertical="center"/>
    </xf>
    <xf numFmtId="166" fontId="4" fillId="0" borderId="73" xfId="0" applyNumberFormat="1" applyFont="1" applyBorder="1" applyAlignment="1">
      <alignment horizontal="center" vertical="center"/>
    </xf>
    <xf numFmtId="166" fontId="19" fillId="5" borderId="92" xfId="0" applyNumberFormat="1" applyFont="1" applyFill="1" applyBorder="1" applyAlignment="1">
      <alignment horizontal="center" vertical="center"/>
    </xf>
    <xf numFmtId="2" fontId="16" fillId="3" borderId="30" xfId="0" applyNumberFormat="1" applyFont="1" applyFill="1" applyBorder="1" applyAlignment="1">
      <alignment horizontal="center" vertical="center"/>
    </xf>
    <xf numFmtId="0" fontId="20" fillId="3" borderId="97" xfId="0" applyFont="1" applyFill="1" applyBorder="1" applyAlignment="1">
      <alignment horizontal="center"/>
    </xf>
    <xf numFmtId="0" fontId="4" fillId="2" borderId="74" xfId="0" applyFont="1" applyFill="1" applyBorder="1" applyAlignment="1">
      <alignment horizontal="center"/>
    </xf>
    <xf numFmtId="0" fontId="16" fillId="3" borderId="69" xfId="0" applyFont="1" applyFill="1" applyBorder="1" applyAlignment="1">
      <alignment horizontal="center"/>
    </xf>
    <xf numFmtId="2" fontId="4" fillId="4" borderId="21" xfId="0" applyNumberFormat="1" applyFont="1" applyFill="1" applyBorder="1" applyAlignment="1">
      <alignment horizontal="center" vertical="center"/>
    </xf>
    <xf numFmtId="164" fontId="4" fillId="4" borderId="21" xfId="0" applyNumberFormat="1" applyFont="1" applyFill="1" applyBorder="1" applyAlignment="1">
      <alignment horizontal="center" vertical="center"/>
    </xf>
    <xf numFmtId="0" fontId="4" fillId="4" borderId="74" xfId="0" applyFont="1" applyFill="1" applyBorder="1" applyAlignment="1">
      <alignment horizontal="center"/>
    </xf>
    <xf numFmtId="0" fontId="15" fillId="3" borderId="5" xfId="0" applyFont="1" applyFill="1" applyBorder="1" applyAlignment="1">
      <alignment vertical="center"/>
    </xf>
    <xf numFmtId="0" fontId="15" fillId="3" borderId="5" xfId="0" applyFont="1" applyFill="1" applyBorder="1" applyAlignment="1">
      <alignment horizontal="center" vertical="center"/>
    </xf>
    <xf numFmtId="0" fontId="8" fillId="0" borderId="50" xfId="0" applyFont="1" applyBorder="1"/>
    <xf numFmtId="0" fontId="4" fillId="0" borderId="50" xfId="0" applyFont="1" applyBorder="1"/>
    <xf numFmtId="0" fontId="4" fillId="0" borderId="56" xfId="0" applyFont="1" applyBorder="1"/>
    <xf numFmtId="0" fontId="8" fillId="2" borderId="90" xfId="0" applyFont="1" applyFill="1" applyBorder="1"/>
    <xf numFmtId="0" fontId="5" fillId="2" borderId="0" xfId="0" applyFont="1" applyFill="1" applyBorder="1" applyAlignment="1">
      <alignment horizontal="center" vertical="center"/>
    </xf>
    <xf numFmtId="0" fontId="4" fillId="2" borderId="0" xfId="0" applyFont="1" applyFill="1" applyBorder="1" applyAlignment="1">
      <alignment horizontal="center" vertical="center"/>
    </xf>
    <xf numFmtId="0" fontId="4" fillId="2" borderId="44" xfId="0" applyFont="1" applyFill="1" applyBorder="1" applyAlignment="1">
      <alignment horizontal="center" vertical="center"/>
    </xf>
    <xf numFmtId="0" fontId="4" fillId="2" borderId="0" xfId="0" applyFont="1" applyFill="1" applyBorder="1" applyAlignment="1">
      <alignment vertical="center"/>
    </xf>
    <xf numFmtId="0" fontId="4" fillId="2" borderId="44" xfId="0" applyFont="1" applyFill="1" applyBorder="1" applyAlignment="1">
      <alignment vertical="center"/>
    </xf>
    <xf numFmtId="0" fontId="6" fillId="2" borderId="0" xfId="0" applyFont="1" applyFill="1" applyBorder="1" applyAlignment="1">
      <alignment horizontal="center" vertical="center"/>
    </xf>
    <xf numFmtId="0" fontId="32" fillId="3" borderId="0" xfId="0" applyFont="1" applyFill="1" applyBorder="1"/>
    <xf numFmtId="0" fontId="36" fillId="3" borderId="68" xfId="0" applyFont="1" applyFill="1" applyBorder="1" applyAlignment="1">
      <alignment horizontal="center" vertical="center"/>
    </xf>
    <xf numFmtId="0" fontId="35" fillId="3" borderId="90" xfId="0" applyFont="1" applyFill="1" applyBorder="1" applyAlignment="1">
      <alignment horizontal="center" vertical="center"/>
    </xf>
    <xf numFmtId="0" fontId="35" fillId="3" borderId="0" xfId="0" applyFont="1" applyFill="1" applyBorder="1" applyAlignment="1">
      <alignment horizontal="center" vertical="center"/>
    </xf>
    <xf numFmtId="0" fontId="35" fillId="3" borderId="44" xfId="0" applyFont="1" applyFill="1" applyBorder="1" applyAlignment="1">
      <alignment horizontal="center" vertical="center"/>
    </xf>
    <xf numFmtId="0" fontId="35" fillId="3" borderId="37" xfId="0" applyFont="1" applyFill="1" applyBorder="1" applyAlignment="1">
      <alignment horizontal="center" vertical="center"/>
    </xf>
    <xf numFmtId="0" fontId="35" fillId="3" borderId="68" xfId="0" applyFont="1" applyFill="1" applyBorder="1" applyAlignment="1">
      <alignment horizontal="center" vertical="center"/>
    </xf>
    <xf numFmtId="0" fontId="35" fillId="3" borderId="92" xfId="0" applyFont="1" applyFill="1" applyBorder="1" applyAlignment="1">
      <alignment horizontal="center" vertical="center"/>
    </xf>
    <xf numFmtId="0" fontId="15" fillId="3" borderId="99" xfId="0" applyFont="1" applyFill="1" applyBorder="1" applyAlignment="1">
      <alignment vertical="center"/>
    </xf>
    <xf numFmtId="0" fontId="15" fillId="3" borderId="100" xfId="0" applyFont="1" applyFill="1" applyBorder="1" applyAlignment="1">
      <alignment horizontal="center" vertical="center"/>
    </xf>
    <xf numFmtId="0" fontId="14" fillId="3" borderId="98" xfId="0" applyFont="1" applyFill="1" applyBorder="1" applyAlignment="1">
      <alignment vertical="center"/>
    </xf>
    <xf numFmtId="0" fontId="14" fillId="3" borderId="99" xfId="0" applyFont="1" applyFill="1" applyBorder="1" applyAlignment="1">
      <alignment vertical="center"/>
    </xf>
    <xf numFmtId="0" fontId="4" fillId="10" borderId="56" xfId="0" applyFont="1" applyFill="1" applyBorder="1" applyAlignment="1">
      <alignment horizontal="left" vertical="center"/>
    </xf>
    <xf numFmtId="0" fontId="4" fillId="10" borderId="35" xfId="0" applyFont="1" applyFill="1" applyBorder="1" applyAlignment="1">
      <alignment horizontal="center" vertical="center"/>
    </xf>
    <xf numFmtId="0" fontId="4" fillId="10" borderId="56" xfId="0" applyFont="1" applyFill="1" applyBorder="1" applyAlignment="1">
      <alignment horizontal="center" vertical="center"/>
    </xf>
    <xf numFmtId="0" fontId="4" fillId="10" borderId="73" xfId="0" applyFont="1" applyFill="1" applyBorder="1" applyAlignment="1">
      <alignment horizontal="center" vertical="center"/>
    </xf>
    <xf numFmtId="10" fontId="4" fillId="10" borderId="36" xfId="0" applyNumberFormat="1" applyFont="1" applyFill="1" applyBorder="1" applyAlignment="1">
      <alignment horizontal="center" vertical="center"/>
    </xf>
    <xf numFmtId="10" fontId="4" fillId="10" borderId="19" xfId="0" applyNumberFormat="1" applyFont="1" applyFill="1" applyBorder="1" applyAlignment="1">
      <alignment horizontal="center" vertical="center"/>
    </xf>
    <xf numFmtId="166" fontId="4" fillId="10" borderId="73" xfId="0" applyNumberFormat="1" applyFont="1" applyFill="1" applyBorder="1" applyAlignment="1">
      <alignment horizontal="center" vertical="center"/>
    </xf>
    <xf numFmtId="0" fontId="4" fillId="11" borderId="56" xfId="0" applyFont="1" applyFill="1" applyBorder="1" applyAlignment="1">
      <alignment horizontal="left" vertical="center"/>
    </xf>
    <xf numFmtId="0" fontId="4" fillId="11" borderId="35" xfId="0" applyFont="1" applyFill="1" applyBorder="1" applyAlignment="1">
      <alignment horizontal="center" vertical="center"/>
    </xf>
    <xf numFmtId="0" fontId="4" fillId="11" borderId="56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10" fontId="4" fillId="11" borderId="36" xfId="0" applyNumberFormat="1" applyFont="1" applyFill="1" applyBorder="1" applyAlignment="1">
      <alignment horizontal="center" vertical="center"/>
    </xf>
    <xf numFmtId="10" fontId="4" fillId="11" borderId="19" xfId="0" applyNumberFormat="1" applyFont="1" applyFill="1" applyBorder="1" applyAlignment="1">
      <alignment horizontal="center" vertical="center"/>
    </xf>
    <xf numFmtId="166" fontId="4" fillId="11" borderId="73" xfId="0" applyNumberFormat="1" applyFont="1" applyFill="1" applyBorder="1" applyAlignment="1">
      <alignment horizontal="center" vertical="center"/>
    </xf>
    <xf numFmtId="166" fontId="4" fillId="10" borderId="51" xfId="0" applyNumberFormat="1" applyFont="1" applyFill="1" applyBorder="1" applyAlignment="1">
      <alignment horizontal="center" vertical="center"/>
    </xf>
    <xf numFmtId="0" fontId="15" fillId="10" borderId="19" xfId="0" applyFont="1" applyFill="1" applyBorder="1" applyAlignment="1">
      <alignment horizontal="center" vertical="center"/>
    </xf>
    <xf numFmtId="0" fontId="15" fillId="10" borderId="56" xfId="0" applyFont="1" applyFill="1" applyBorder="1" applyAlignment="1">
      <alignment horizontal="left" vertical="center"/>
    </xf>
    <xf numFmtId="0" fontId="15" fillId="10" borderId="35" xfId="0" applyFont="1" applyFill="1" applyBorder="1" applyAlignment="1">
      <alignment horizontal="center" vertical="center"/>
    </xf>
    <xf numFmtId="0" fontId="15" fillId="10" borderId="36" xfId="0" applyFont="1" applyFill="1" applyBorder="1" applyAlignment="1">
      <alignment horizontal="center" vertical="center"/>
    </xf>
    <xf numFmtId="0" fontId="15" fillId="10" borderId="56" xfId="0" applyFont="1" applyFill="1" applyBorder="1" applyAlignment="1">
      <alignment horizontal="center" vertical="center"/>
    </xf>
    <xf numFmtId="0" fontId="15" fillId="10" borderId="73" xfId="0" applyFont="1" applyFill="1" applyBorder="1" applyAlignment="1">
      <alignment horizontal="center" vertical="center"/>
    </xf>
    <xf numFmtId="10" fontId="15" fillId="10" borderId="36" xfId="0" applyNumberFormat="1" applyFont="1" applyFill="1" applyBorder="1" applyAlignment="1">
      <alignment horizontal="center" vertical="center"/>
    </xf>
    <xf numFmtId="10" fontId="15" fillId="10" borderId="19" xfId="0" applyNumberFormat="1" applyFont="1" applyFill="1" applyBorder="1" applyAlignment="1">
      <alignment horizontal="center" vertical="center"/>
    </xf>
    <xf numFmtId="166" fontId="15" fillId="10" borderId="73" xfId="0" applyNumberFormat="1" applyFont="1" applyFill="1" applyBorder="1" applyAlignment="1">
      <alignment horizontal="center" vertical="center"/>
    </xf>
    <xf numFmtId="168" fontId="15" fillId="10" borderId="35" xfId="0" applyNumberFormat="1" applyFont="1" applyFill="1" applyBorder="1" applyAlignment="1">
      <alignment horizontal="center" vertical="center"/>
    </xf>
    <xf numFmtId="0" fontId="15" fillId="10" borderId="20" xfId="0" applyFont="1" applyFill="1" applyBorder="1" applyAlignment="1">
      <alignment horizontal="center" vertical="center"/>
    </xf>
    <xf numFmtId="0" fontId="4" fillId="0" borderId="0" xfId="0" applyFont="1" applyAlignment="1">
      <alignment horizontal="left"/>
    </xf>
    <xf numFmtId="0" fontId="4" fillId="0" borderId="0" xfId="0" applyFont="1" applyAlignment="1">
      <alignment horizontal="right"/>
    </xf>
    <xf numFmtId="0" fontId="8" fillId="0" borderId="0" xfId="0" applyFont="1" applyAlignment="1">
      <alignment horizontal="center" vertical="center"/>
    </xf>
    <xf numFmtId="0" fontId="8" fillId="0" borderId="0" xfId="0" applyFont="1" applyAlignment="1">
      <alignment horizontal="center"/>
    </xf>
    <xf numFmtId="0" fontId="4" fillId="3" borderId="0" xfId="0" applyFont="1" applyFill="1"/>
    <xf numFmtId="0" fontId="34" fillId="3" borderId="0" xfId="0" applyFont="1" applyFill="1"/>
    <xf numFmtId="0" fontId="23" fillId="3" borderId="0" xfId="0" applyFont="1" applyFill="1"/>
    <xf numFmtId="0" fontId="0" fillId="0" borderId="0" xfId="0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2" xfId="0" applyFill="1" applyBorder="1"/>
    <xf numFmtId="0" fontId="0" fillId="4" borderId="2" xfId="0" applyFill="1" applyBorder="1" applyAlignment="1">
      <alignment horizontal="center" vertical="center"/>
    </xf>
    <xf numFmtId="16" fontId="0" fillId="4" borderId="2" xfId="0" quotePrefix="1" applyNumberFormat="1" applyFill="1" applyBorder="1" applyAlignment="1">
      <alignment horizontal="center" vertical="center"/>
    </xf>
    <xf numFmtId="0" fontId="0" fillId="4" borderId="2" xfId="0" applyFill="1" applyBorder="1"/>
    <xf numFmtId="0" fontId="0" fillId="2" borderId="2" xfId="0" quotePrefix="1" applyFill="1" applyBorder="1" applyAlignment="1">
      <alignment horizontal="center" vertical="center"/>
    </xf>
    <xf numFmtId="0" fontId="0" fillId="4" borderId="2" xfId="0" quotePrefix="1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0" fontId="0" fillId="14" borderId="2" xfId="0" quotePrefix="1" applyFill="1" applyBorder="1" applyAlignment="1">
      <alignment horizontal="center" vertical="center"/>
    </xf>
    <xf numFmtId="0" fontId="0" fillId="14" borderId="2" xfId="0" applyFill="1" applyBorder="1"/>
    <xf numFmtId="0" fontId="0" fillId="2" borderId="4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14" borderId="4" xfId="0" applyFill="1" applyBorder="1" applyAlignment="1">
      <alignment horizontal="center" vertical="center"/>
    </xf>
    <xf numFmtId="0" fontId="26" fillId="4" borderId="4" xfId="0" applyFont="1" applyFill="1" applyBorder="1" applyAlignment="1">
      <alignment horizontal="center" vertical="center"/>
    </xf>
    <xf numFmtId="0" fontId="0" fillId="2" borderId="20" xfId="0" applyFill="1" applyBorder="1" applyAlignment="1">
      <alignment horizontal="center" vertical="center"/>
    </xf>
    <xf numFmtId="0" fontId="0" fillId="4" borderId="20" xfId="0" applyFill="1" applyBorder="1" applyAlignment="1">
      <alignment horizontal="center" vertical="center"/>
    </xf>
    <xf numFmtId="0" fontId="0" fillId="14" borderId="20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14" borderId="3" xfId="0" applyFill="1" applyBorder="1" applyAlignment="1">
      <alignment horizontal="center" vertical="center"/>
    </xf>
    <xf numFmtId="0" fontId="0" fillId="2" borderId="4" xfId="0" applyFill="1" applyBorder="1"/>
    <xf numFmtId="0" fontId="0" fillId="4" borderId="4" xfId="0" applyFill="1" applyBorder="1"/>
    <xf numFmtId="0" fontId="0" fillId="14" borderId="4" xfId="0" applyFill="1" applyBorder="1"/>
    <xf numFmtId="0" fontId="26" fillId="4" borderId="4" xfId="0" applyFont="1" applyFill="1" applyBorder="1"/>
    <xf numFmtId="0" fontId="0" fillId="2" borderId="21" xfId="0" applyFill="1" applyBorder="1"/>
    <xf numFmtId="0" fontId="0" fillId="2" borderId="20" xfId="0" applyFill="1" applyBorder="1"/>
    <xf numFmtId="0" fontId="0" fillId="4" borderId="21" xfId="0" applyFill="1" applyBorder="1"/>
    <xf numFmtId="0" fontId="0" fillId="4" borderId="20" xfId="0" applyFill="1" applyBorder="1"/>
    <xf numFmtId="0" fontId="0" fillId="14" borderId="21" xfId="0" applyFill="1" applyBorder="1"/>
    <xf numFmtId="0" fontId="0" fillId="14" borderId="20" xfId="0" applyFill="1" applyBorder="1"/>
    <xf numFmtId="0" fontId="0" fillId="2" borderId="21" xfId="0" applyFill="1" applyBorder="1" applyAlignment="1">
      <alignment horizontal="center" vertical="center"/>
    </xf>
    <xf numFmtId="0" fontId="0" fillId="4" borderId="21" xfId="0" applyFill="1" applyBorder="1" applyAlignment="1">
      <alignment horizontal="center" vertical="center"/>
    </xf>
    <xf numFmtId="0" fontId="0" fillId="14" borderId="21" xfId="0" applyFill="1" applyBorder="1" applyAlignment="1">
      <alignment horizontal="center" vertical="center"/>
    </xf>
    <xf numFmtId="0" fontId="0" fillId="2" borderId="26" xfId="0" applyFill="1" applyBorder="1" applyAlignment="1">
      <alignment horizontal="center" vertical="center"/>
    </xf>
    <xf numFmtId="0" fontId="0" fillId="2" borderId="29" xfId="0" applyFill="1" applyBorder="1" applyAlignment="1">
      <alignment horizontal="center" vertical="center"/>
    </xf>
    <xf numFmtId="0" fontId="0" fillId="2" borderId="27" xfId="0" applyFill="1" applyBorder="1" applyAlignment="1">
      <alignment horizontal="center" vertical="center"/>
    </xf>
    <xf numFmtId="0" fontId="0" fillId="2" borderId="28" xfId="0" applyFill="1" applyBorder="1" applyAlignment="1">
      <alignment horizontal="center" vertical="center"/>
    </xf>
    <xf numFmtId="0" fontId="0" fillId="2" borderId="30" xfId="0" applyFill="1" applyBorder="1" applyAlignment="1">
      <alignment horizontal="center" vertical="center"/>
    </xf>
    <xf numFmtId="0" fontId="0" fillId="2" borderId="26" xfId="0" applyFill="1" applyBorder="1"/>
    <xf numFmtId="0" fontId="0" fillId="2" borderId="29" xfId="0" applyFill="1" applyBorder="1"/>
    <xf numFmtId="0" fontId="0" fillId="2" borderId="27" xfId="0" applyFill="1" applyBorder="1"/>
    <xf numFmtId="0" fontId="0" fillId="2" borderId="28" xfId="0" applyFill="1" applyBorder="1"/>
    <xf numFmtId="0" fontId="0" fillId="2" borderId="3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16" fontId="0" fillId="2" borderId="7" xfId="0" quotePrefix="1" applyNumberFormat="1" applyFill="1" applyBorder="1" applyAlignment="1">
      <alignment horizontal="center" vertical="center"/>
    </xf>
    <xf numFmtId="0" fontId="0" fillId="2" borderId="40" xfId="0" applyFill="1" applyBorder="1" applyAlignment="1">
      <alignment horizontal="center" vertical="center"/>
    </xf>
    <xf numFmtId="0" fontId="0" fillId="2" borderId="19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0" fillId="2" borderId="19" xfId="0" applyFill="1" applyBorder="1"/>
    <xf numFmtId="0" fontId="23" fillId="9" borderId="101" xfId="0" applyFont="1" applyFill="1" applyBorder="1" applyAlignment="1">
      <alignment horizontal="center" vertical="center"/>
    </xf>
    <xf numFmtId="0" fontId="23" fillId="9" borderId="102" xfId="0" applyFont="1" applyFill="1" applyBorder="1" applyAlignment="1">
      <alignment horizontal="center" vertical="center"/>
    </xf>
    <xf numFmtId="0" fontId="23" fillId="9" borderId="102" xfId="0" applyFont="1" applyFill="1" applyBorder="1"/>
    <xf numFmtId="0" fontId="23" fillId="9" borderId="103" xfId="0" applyFont="1" applyFill="1" applyBorder="1"/>
    <xf numFmtId="0" fontId="31" fillId="9" borderId="102" xfId="0" applyFont="1" applyFill="1" applyBorder="1" applyAlignment="1">
      <alignment horizontal="center" vertical="center"/>
    </xf>
    <xf numFmtId="164" fontId="4" fillId="4" borderId="20" xfId="0" applyNumberFormat="1" applyFont="1" applyFill="1" applyBorder="1" applyAlignment="1">
      <alignment horizontal="center" vertical="center"/>
    </xf>
    <xf numFmtId="0" fontId="0" fillId="3" borderId="72" xfId="0" applyFont="1" applyFill="1" applyBorder="1"/>
    <xf numFmtId="0" fontId="23" fillId="3" borderId="32" xfId="0" applyFont="1" applyFill="1" applyBorder="1" applyAlignment="1">
      <alignment vertical="center"/>
    </xf>
    <xf numFmtId="0" fontId="0" fillId="0" borderId="21" xfId="0" applyFont="1" applyBorder="1" applyAlignment="1">
      <alignment horizontal="center" vertical="center"/>
    </xf>
    <xf numFmtId="0" fontId="0" fillId="0" borderId="3" xfId="0" applyFont="1" applyBorder="1" applyAlignment="1">
      <alignment horizontal="left" vertical="center" indent="3"/>
    </xf>
    <xf numFmtId="0" fontId="0" fillId="0" borderId="33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3" xfId="0" applyFont="1" applyBorder="1" applyAlignment="1">
      <alignment horizontal="center" vertical="center"/>
    </xf>
    <xf numFmtId="0" fontId="0" fillId="0" borderId="20" xfId="0" applyFont="1" applyBorder="1" applyAlignment="1">
      <alignment horizontal="center" vertical="center"/>
    </xf>
    <xf numFmtId="166" fontId="0" fillId="0" borderId="2" xfId="0" applyNumberFormat="1" applyFont="1" applyBorder="1" applyAlignment="1">
      <alignment horizontal="center" vertical="center"/>
    </xf>
    <xf numFmtId="166" fontId="0" fillId="0" borderId="20" xfId="0" applyNumberFormat="1" applyFont="1" applyBorder="1" applyAlignment="1">
      <alignment horizontal="center" vertical="center"/>
    </xf>
    <xf numFmtId="9" fontId="0" fillId="0" borderId="20" xfId="0" applyNumberFormat="1" applyFont="1" applyBorder="1" applyAlignment="1">
      <alignment horizontal="center" vertical="center"/>
    </xf>
    <xf numFmtId="167" fontId="0" fillId="0" borderId="21" xfId="0" applyNumberFormat="1" applyFont="1" applyBorder="1" applyAlignment="1">
      <alignment horizontal="center" vertical="center"/>
    </xf>
    <xf numFmtId="0" fontId="0" fillId="4" borderId="21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left" vertical="center" indent="3"/>
    </xf>
    <xf numFmtId="0" fontId="0" fillId="4" borderId="33" xfId="0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0" fontId="0" fillId="4" borderId="20" xfId="0" applyFont="1" applyFill="1" applyBorder="1" applyAlignment="1">
      <alignment horizontal="center" vertical="center"/>
    </xf>
    <xf numFmtId="166" fontId="0" fillId="4" borderId="2" xfId="0" applyNumberFormat="1" applyFont="1" applyFill="1" applyBorder="1" applyAlignment="1">
      <alignment horizontal="center" vertical="center"/>
    </xf>
    <xf numFmtId="166" fontId="0" fillId="4" borderId="20" xfId="0" applyNumberFormat="1" applyFont="1" applyFill="1" applyBorder="1" applyAlignment="1">
      <alignment horizontal="center" vertical="center"/>
    </xf>
    <xf numFmtId="9" fontId="0" fillId="4" borderId="20" xfId="0" applyNumberFormat="1" applyFont="1" applyFill="1" applyBorder="1" applyAlignment="1">
      <alignment horizontal="center" vertical="center"/>
    </xf>
    <xf numFmtId="167" fontId="0" fillId="4" borderId="21" xfId="0" applyNumberFormat="1" applyFont="1" applyFill="1" applyBorder="1" applyAlignment="1">
      <alignment horizontal="center" vertical="center"/>
    </xf>
    <xf numFmtId="0" fontId="0" fillId="0" borderId="21" xfId="0" applyFont="1" applyBorder="1"/>
    <xf numFmtId="0" fontId="0" fillId="0" borderId="3" xfId="0" applyFont="1" applyBorder="1" applyAlignment="1">
      <alignment horizontal="left" indent="2"/>
    </xf>
    <xf numFmtId="0" fontId="0" fillId="0" borderId="33" xfId="0" applyFont="1" applyBorder="1"/>
    <xf numFmtId="0" fontId="0" fillId="0" borderId="2" xfId="0" applyFont="1" applyBorder="1"/>
    <xf numFmtId="0" fontId="0" fillId="0" borderId="3" xfId="0" applyFont="1" applyBorder="1"/>
    <xf numFmtId="0" fontId="0" fillId="0" borderId="20" xfId="0" applyFont="1" applyBorder="1"/>
    <xf numFmtId="166" fontId="0" fillId="0" borderId="2" xfId="0" applyNumberFormat="1" applyFont="1" applyBorder="1"/>
    <xf numFmtId="166" fontId="0" fillId="0" borderId="20" xfId="0" applyNumberFormat="1" applyFont="1" applyBorder="1"/>
    <xf numFmtId="9" fontId="0" fillId="0" borderId="20" xfId="0" applyNumberFormat="1" applyFont="1" applyBorder="1"/>
    <xf numFmtId="0" fontId="0" fillId="4" borderId="3" xfId="0" applyFont="1" applyFill="1" applyBorder="1" applyAlignment="1">
      <alignment horizontal="left" vertical="center" indent="2"/>
    </xf>
    <xf numFmtId="0" fontId="0" fillId="4" borderId="21" xfId="0" applyFont="1" applyFill="1" applyBorder="1"/>
    <xf numFmtId="0" fontId="0" fillId="4" borderId="2" xfId="0" applyFont="1" applyFill="1" applyBorder="1"/>
    <xf numFmtId="0" fontId="0" fillId="4" borderId="20" xfId="0" applyFont="1" applyFill="1" applyBorder="1"/>
    <xf numFmtId="0" fontId="0" fillId="4" borderId="3" xfId="0" applyFont="1" applyFill="1" applyBorder="1" applyAlignment="1">
      <alignment horizontal="left" indent="2"/>
    </xf>
    <xf numFmtId="0" fontId="0" fillId="4" borderId="33" xfId="0" applyFont="1" applyFill="1" applyBorder="1"/>
    <xf numFmtId="0" fontId="0" fillId="4" borderId="3" xfId="0" applyFont="1" applyFill="1" applyBorder="1"/>
    <xf numFmtId="166" fontId="0" fillId="4" borderId="2" xfId="0" applyNumberFormat="1" applyFont="1" applyFill="1" applyBorder="1"/>
    <xf numFmtId="166" fontId="0" fillId="4" borderId="20" xfId="0" applyNumberFormat="1" applyFont="1" applyFill="1" applyBorder="1"/>
    <xf numFmtId="0" fontId="0" fillId="0" borderId="0" xfId="0" applyFont="1"/>
    <xf numFmtId="9" fontId="0" fillId="4" borderId="20" xfId="0" applyNumberFormat="1" applyFont="1" applyFill="1" applyBorder="1"/>
    <xf numFmtId="0" fontId="23" fillId="3" borderId="75" xfId="0" applyFont="1" applyFill="1" applyBorder="1" applyAlignment="1">
      <alignment horizontal="center" vertical="center"/>
    </xf>
    <xf numFmtId="0" fontId="24" fillId="3" borderId="6" xfId="0" applyFont="1" applyFill="1" applyBorder="1" applyAlignment="1">
      <alignment horizontal="center" vertical="center"/>
    </xf>
    <xf numFmtId="0" fontId="24" fillId="3" borderId="76" xfId="0" applyFont="1" applyFill="1" applyBorder="1" applyAlignment="1">
      <alignment horizontal="center" vertical="center"/>
    </xf>
    <xf numFmtId="0" fontId="24" fillId="3" borderId="75" xfId="0" applyFont="1" applyFill="1" applyBorder="1" applyAlignment="1">
      <alignment horizontal="center" vertical="center"/>
    </xf>
    <xf numFmtId="0" fontId="24" fillId="3" borderId="5" xfId="0" applyFont="1" applyFill="1" applyBorder="1" applyAlignment="1">
      <alignment horizontal="center" vertical="center"/>
    </xf>
    <xf numFmtId="0" fontId="24" fillId="3" borderId="77" xfId="0" applyFont="1" applyFill="1" applyBorder="1" applyAlignment="1">
      <alignment horizontal="center" vertical="center"/>
    </xf>
    <xf numFmtId="166" fontId="24" fillId="3" borderId="5" xfId="0" applyNumberFormat="1" applyFont="1" applyFill="1" applyBorder="1" applyAlignment="1">
      <alignment horizontal="center" vertical="center"/>
    </xf>
    <xf numFmtId="166" fontId="24" fillId="3" borderId="77" xfId="0" applyNumberFormat="1" applyFont="1" applyFill="1" applyBorder="1" applyAlignment="1">
      <alignment horizontal="center" vertical="center"/>
    </xf>
    <xf numFmtId="0" fontId="24" fillId="3" borderId="31" xfId="0" applyFont="1" applyFill="1" applyBorder="1" applyAlignment="1">
      <alignment horizontal="center" vertical="center"/>
    </xf>
    <xf numFmtId="9" fontId="24" fillId="3" borderId="77" xfId="0" applyNumberFormat="1" applyFont="1" applyFill="1" applyBorder="1" applyAlignment="1">
      <alignment horizontal="center" vertical="center"/>
    </xf>
    <xf numFmtId="167" fontId="24" fillId="3" borderId="75" xfId="0" applyNumberFormat="1" applyFont="1" applyFill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15" fillId="3" borderId="43" xfId="0" applyFont="1" applyFill="1" applyBorder="1" applyAlignment="1">
      <alignment horizontal="center"/>
    </xf>
    <xf numFmtId="0" fontId="15" fillId="3" borderId="73" xfId="0" applyFont="1" applyFill="1" applyBorder="1" applyAlignment="1">
      <alignment horizontal="center"/>
    </xf>
    <xf numFmtId="0" fontId="0" fillId="3" borderId="78" xfId="0" applyFont="1" applyFill="1" applyBorder="1" applyAlignment="1">
      <alignment horizontal="center" vertical="center"/>
    </xf>
    <xf numFmtId="0" fontId="24" fillId="3" borderId="7" xfId="0" applyFont="1" applyFill="1" applyBorder="1" applyAlignment="1">
      <alignment horizontal="center" vertical="center"/>
    </xf>
    <xf numFmtId="1" fontId="0" fillId="0" borderId="21" xfId="0" applyNumberFormat="1" applyFont="1" applyBorder="1" applyAlignment="1">
      <alignment horizontal="center" vertical="center"/>
    </xf>
    <xf numFmtId="2" fontId="0" fillId="0" borderId="3" xfId="0" applyNumberFormat="1" applyFont="1" applyBorder="1" applyAlignment="1">
      <alignment horizontal="left" vertical="center" indent="3"/>
    </xf>
    <xf numFmtId="1" fontId="0" fillId="0" borderId="33" xfId="0" applyNumberFormat="1" applyFont="1" applyBorder="1" applyAlignment="1">
      <alignment horizontal="center" vertical="center"/>
    </xf>
    <xf numFmtId="1" fontId="0" fillId="0" borderId="2" xfId="0" applyNumberFormat="1" applyFont="1" applyBorder="1" applyAlignment="1">
      <alignment horizontal="center" vertical="center"/>
    </xf>
    <xf numFmtId="1" fontId="0" fillId="0" borderId="3" xfId="0" applyNumberFormat="1" applyFont="1" applyBorder="1" applyAlignment="1">
      <alignment horizontal="center" vertical="center"/>
    </xf>
    <xf numFmtId="1" fontId="0" fillId="0" borderId="20" xfId="0" applyNumberFormat="1" applyFont="1" applyBorder="1" applyAlignment="1">
      <alignment horizontal="center" vertical="center"/>
    </xf>
    <xf numFmtId="0" fontId="0" fillId="0" borderId="4" xfId="0" applyFont="1" applyBorder="1" applyAlignment="1">
      <alignment horizontal="center" vertical="center"/>
    </xf>
    <xf numFmtId="10" fontId="0" fillId="0" borderId="20" xfId="0" applyNumberFormat="1" applyFont="1" applyBorder="1" applyAlignment="1">
      <alignment horizontal="center" vertical="center"/>
    </xf>
    <xf numFmtId="167" fontId="0" fillId="0" borderId="4" xfId="0" applyNumberFormat="1" applyFont="1" applyBorder="1" applyAlignment="1">
      <alignment horizontal="center" vertical="center"/>
    </xf>
    <xf numFmtId="1" fontId="0" fillId="4" borderId="21" xfId="0" applyNumberFormat="1" applyFont="1" applyFill="1" applyBorder="1" applyAlignment="1">
      <alignment horizontal="center" vertical="center"/>
    </xf>
    <xf numFmtId="1" fontId="0" fillId="4" borderId="3" xfId="0" applyNumberFormat="1" applyFont="1" applyFill="1" applyBorder="1" applyAlignment="1">
      <alignment horizontal="left" vertical="center" indent="3"/>
    </xf>
    <xf numFmtId="1" fontId="0" fillId="6" borderId="33" xfId="0" applyNumberFormat="1" applyFont="1" applyFill="1" applyBorder="1" applyAlignment="1">
      <alignment horizontal="center" vertical="center"/>
    </xf>
    <xf numFmtId="1" fontId="0" fillId="4" borderId="33" xfId="0" applyNumberFormat="1" applyFont="1" applyFill="1" applyBorder="1" applyAlignment="1">
      <alignment horizontal="center" vertical="center"/>
    </xf>
    <xf numFmtId="1" fontId="0" fillId="4" borderId="2" xfId="0" applyNumberFormat="1" applyFont="1" applyFill="1" applyBorder="1" applyAlignment="1">
      <alignment horizontal="center" vertical="center"/>
    </xf>
    <xf numFmtId="1" fontId="0" fillId="4" borderId="3" xfId="0" applyNumberFormat="1" applyFont="1" applyFill="1" applyBorder="1" applyAlignment="1">
      <alignment horizontal="center" vertical="center"/>
    </xf>
    <xf numFmtId="1" fontId="0" fillId="4" borderId="20" xfId="0" applyNumberFormat="1" applyFont="1" applyFill="1" applyBorder="1" applyAlignment="1">
      <alignment horizontal="center" vertical="center"/>
    </xf>
    <xf numFmtId="1" fontId="0" fillId="6" borderId="21" xfId="0" applyNumberFormat="1" applyFont="1" applyFill="1" applyBorder="1" applyAlignment="1">
      <alignment horizontal="center" vertical="center"/>
    </xf>
    <xf numFmtId="0" fontId="0" fillId="4" borderId="4" xfId="0" applyFont="1" applyFill="1" applyBorder="1" applyAlignment="1">
      <alignment horizontal="center" vertical="center"/>
    </xf>
    <xf numFmtId="10" fontId="0" fillId="4" borderId="20" xfId="0" applyNumberFormat="1" applyFont="1" applyFill="1" applyBorder="1" applyAlignment="1">
      <alignment horizontal="center" vertical="center"/>
    </xf>
    <xf numFmtId="167" fontId="0" fillId="4" borderId="4" xfId="0" applyNumberFormat="1" applyFont="1" applyFill="1" applyBorder="1" applyAlignment="1">
      <alignment horizontal="center" vertical="center"/>
    </xf>
    <xf numFmtId="1" fontId="0" fillId="0" borderId="3" xfId="0" applyNumberFormat="1" applyFont="1" applyBorder="1" applyAlignment="1">
      <alignment horizontal="left" vertical="center" indent="3"/>
    </xf>
    <xf numFmtId="1" fontId="0" fillId="2" borderId="21" xfId="0" applyNumberFormat="1" applyFont="1" applyFill="1" applyBorder="1" applyAlignment="1">
      <alignment horizontal="center" vertical="center"/>
    </xf>
    <xf numFmtId="1" fontId="0" fillId="2" borderId="3" xfId="0" applyNumberFormat="1" applyFont="1" applyFill="1" applyBorder="1" applyAlignment="1">
      <alignment horizontal="left" vertical="center"/>
    </xf>
    <xf numFmtId="1" fontId="0" fillId="8" borderId="33" xfId="0" applyNumberFormat="1" applyFont="1" applyFill="1" applyBorder="1" applyAlignment="1">
      <alignment horizontal="center" vertical="center"/>
    </xf>
    <xf numFmtId="1" fontId="0" fillId="2" borderId="33" xfId="0" applyNumberFormat="1" applyFont="1" applyFill="1" applyBorder="1" applyAlignment="1">
      <alignment horizontal="center" vertical="center"/>
    </xf>
    <xf numFmtId="1" fontId="0" fillId="2" borderId="2" xfId="0" applyNumberFormat="1" applyFont="1" applyFill="1" applyBorder="1" applyAlignment="1">
      <alignment horizontal="center" vertical="center"/>
    </xf>
    <xf numFmtId="1" fontId="0" fillId="2" borderId="3" xfId="0" applyNumberFormat="1" applyFont="1" applyFill="1" applyBorder="1" applyAlignment="1">
      <alignment horizontal="center" vertical="center"/>
    </xf>
    <xf numFmtId="1" fontId="0" fillId="2" borderId="20" xfId="0" applyNumberFormat="1" applyFont="1" applyFill="1" applyBorder="1" applyAlignment="1">
      <alignment horizontal="center" vertical="center"/>
    </xf>
    <xf numFmtId="1" fontId="0" fillId="8" borderId="21" xfId="0" applyNumberFormat="1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vertical="center"/>
    </xf>
    <xf numFmtId="0" fontId="0" fillId="2" borderId="2" xfId="0" applyFont="1" applyFill="1" applyBorder="1" applyAlignment="1">
      <alignment vertical="center"/>
    </xf>
    <xf numFmtId="0" fontId="0" fillId="2" borderId="21" xfId="0" applyFont="1" applyFill="1" applyBorder="1" applyAlignment="1">
      <alignment vertical="center"/>
    </xf>
    <xf numFmtId="0" fontId="0" fillId="2" borderId="4" xfId="0" applyFont="1" applyFill="1" applyBorder="1" applyAlignment="1">
      <alignment vertical="center"/>
    </xf>
    <xf numFmtId="10" fontId="0" fillId="2" borderId="20" xfId="0" applyNumberFormat="1" applyFont="1" applyFill="1" applyBorder="1" applyAlignment="1">
      <alignment vertical="center"/>
    </xf>
    <xf numFmtId="1" fontId="0" fillId="4" borderId="3" xfId="0" applyNumberFormat="1" applyFont="1" applyFill="1" applyBorder="1" applyAlignment="1">
      <alignment horizontal="left" vertical="center"/>
    </xf>
    <xf numFmtId="0" fontId="0" fillId="4" borderId="20" xfId="0" applyFont="1" applyFill="1" applyBorder="1" applyAlignment="1">
      <alignment vertical="center"/>
    </xf>
    <xf numFmtId="0" fontId="0" fillId="4" borderId="2" xfId="0" applyFont="1" applyFill="1" applyBorder="1" applyAlignment="1">
      <alignment vertical="center"/>
    </xf>
    <xf numFmtId="0" fontId="0" fillId="4" borderId="21" xfId="0" applyFont="1" applyFill="1" applyBorder="1" applyAlignment="1">
      <alignment vertical="center"/>
    </xf>
    <xf numFmtId="0" fontId="0" fillId="4" borderId="4" xfId="0" applyFont="1" applyFill="1" applyBorder="1" applyAlignment="1">
      <alignment vertical="center"/>
    </xf>
    <xf numFmtId="10" fontId="0" fillId="4" borderId="20" xfId="0" applyNumberFormat="1" applyFont="1" applyFill="1" applyBorder="1" applyAlignment="1">
      <alignment vertical="center"/>
    </xf>
    <xf numFmtId="1" fontId="23" fillId="3" borderId="26" xfId="0" applyNumberFormat="1" applyFont="1" applyFill="1" applyBorder="1" applyAlignment="1">
      <alignment horizontal="center" vertical="center"/>
    </xf>
    <xf numFmtId="1" fontId="24" fillId="3" borderId="30" xfId="0" applyNumberFormat="1" applyFont="1" applyFill="1" applyBorder="1" applyAlignment="1">
      <alignment horizontal="center" vertical="center"/>
    </xf>
    <xf numFmtId="1" fontId="24" fillId="3" borderId="42" xfId="0" applyNumberFormat="1" applyFont="1" applyFill="1" applyBorder="1" applyAlignment="1">
      <alignment horizontal="center" vertical="center"/>
    </xf>
    <xf numFmtId="1" fontId="24" fillId="3" borderId="26" xfId="0" applyNumberFormat="1" applyFont="1" applyFill="1" applyBorder="1" applyAlignment="1">
      <alignment horizontal="center" vertical="center"/>
    </xf>
    <xf numFmtId="1" fontId="24" fillId="3" borderId="29" xfId="0" applyNumberFormat="1" applyFont="1" applyFill="1" applyBorder="1" applyAlignment="1">
      <alignment horizontal="center" vertical="center"/>
    </xf>
    <xf numFmtId="1" fontId="24" fillId="3" borderId="27" xfId="0" applyNumberFormat="1" applyFont="1" applyFill="1" applyBorder="1" applyAlignment="1">
      <alignment horizontal="center" vertical="center"/>
    </xf>
    <xf numFmtId="0" fontId="24" fillId="3" borderId="27" xfId="0" applyFont="1" applyFill="1" applyBorder="1" applyAlignment="1">
      <alignment horizontal="center" vertical="center"/>
    </xf>
    <xf numFmtId="10" fontId="24" fillId="3" borderId="26" xfId="0" applyNumberFormat="1" applyFont="1" applyFill="1" applyBorder="1" applyAlignment="1">
      <alignment horizontal="center" vertical="center"/>
    </xf>
    <xf numFmtId="10" fontId="24" fillId="3" borderId="27" xfId="0" applyNumberFormat="1" applyFont="1" applyFill="1" applyBorder="1" applyAlignment="1">
      <alignment horizontal="center" vertical="center"/>
    </xf>
    <xf numFmtId="0" fontId="24" fillId="3" borderId="26" xfId="0" applyFont="1" applyFill="1" applyBorder="1" applyAlignment="1">
      <alignment horizontal="center" vertical="center"/>
    </xf>
    <xf numFmtId="0" fontId="24" fillId="3" borderId="29" xfId="0" applyFont="1" applyFill="1" applyBorder="1" applyAlignment="1">
      <alignment horizontal="center" vertical="center"/>
    </xf>
    <xf numFmtId="0" fontId="24" fillId="3" borderId="28" xfId="0" applyFont="1" applyFill="1" applyBorder="1" applyAlignment="1">
      <alignment horizontal="center" vertical="center"/>
    </xf>
    <xf numFmtId="167" fontId="24" fillId="3" borderId="28" xfId="0" applyNumberFormat="1" applyFont="1" applyFill="1" applyBorder="1" applyAlignment="1">
      <alignment horizontal="center" vertical="center"/>
    </xf>
    <xf numFmtId="0" fontId="37" fillId="9" borderId="21" xfId="0" applyFont="1" applyFill="1" applyBorder="1" applyAlignment="1">
      <alignment horizontal="center" vertical="center"/>
    </xf>
    <xf numFmtId="0" fontId="37" fillId="9" borderId="3" xfId="0" applyFont="1" applyFill="1" applyBorder="1" applyAlignment="1">
      <alignment horizontal="center" vertical="center"/>
    </xf>
    <xf numFmtId="0" fontId="37" fillId="9" borderId="33" xfId="0" applyFont="1" applyFill="1" applyBorder="1" applyAlignment="1">
      <alignment horizontal="center" vertical="center"/>
    </xf>
    <xf numFmtId="0" fontId="37" fillId="9" borderId="2" xfId="0" applyFont="1" applyFill="1" applyBorder="1" applyAlignment="1">
      <alignment horizontal="center" vertical="center"/>
    </xf>
    <xf numFmtId="0" fontId="37" fillId="9" borderId="20" xfId="0" applyFont="1" applyFill="1" applyBorder="1" applyAlignment="1">
      <alignment horizontal="center" vertical="center"/>
    </xf>
    <xf numFmtId="0" fontId="23" fillId="3" borderId="43" xfId="0" applyFont="1" applyFill="1" applyBorder="1"/>
    <xf numFmtId="0" fontId="23" fillId="3" borderId="44" xfId="0" applyFont="1" applyFill="1" applyBorder="1"/>
    <xf numFmtId="0" fontId="0" fillId="0" borderId="0" xfId="0" applyBorder="1"/>
    <xf numFmtId="0" fontId="0" fillId="0" borderId="2" xfId="0" applyBorder="1"/>
    <xf numFmtId="0" fontId="0" fillId="0" borderId="44" xfId="0" applyBorder="1"/>
    <xf numFmtId="0" fontId="0" fillId="0" borderId="68" xfId="0" applyBorder="1"/>
    <xf numFmtId="0" fontId="0" fillId="0" borderId="92" xfId="0" applyBorder="1"/>
    <xf numFmtId="0" fontId="0" fillId="3" borderId="71" xfId="0" applyFill="1" applyBorder="1"/>
    <xf numFmtId="0" fontId="0" fillId="3" borderId="72" xfId="0" applyFill="1" applyBorder="1"/>
    <xf numFmtId="0" fontId="0" fillId="3" borderId="43" xfId="0" applyFill="1" applyBorder="1"/>
    <xf numFmtId="0" fontId="0" fillId="3" borderId="90" xfId="0" applyFill="1" applyBorder="1"/>
    <xf numFmtId="0" fontId="0" fillId="3" borderId="0" xfId="0" applyFill="1" applyBorder="1"/>
    <xf numFmtId="0" fontId="0" fillId="3" borderId="44" xfId="0" applyFill="1" applyBorder="1"/>
    <xf numFmtId="0" fontId="38" fillId="9" borderId="21" xfId="0" applyFont="1" applyFill="1" applyBorder="1" applyAlignment="1">
      <alignment horizontal="center" vertical="center"/>
    </xf>
    <xf numFmtId="0" fontId="38" fillId="9" borderId="3" xfId="0" applyFont="1" applyFill="1" applyBorder="1" applyAlignment="1">
      <alignment horizontal="center" vertical="center"/>
    </xf>
    <xf numFmtId="0" fontId="38" fillId="9" borderId="2" xfId="0" applyFont="1" applyFill="1" applyBorder="1" applyAlignment="1">
      <alignment horizontal="center" vertical="center"/>
    </xf>
    <xf numFmtId="0" fontId="38" fillId="9" borderId="20" xfId="0" applyFont="1" applyFill="1" applyBorder="1" applyAlignment="1">
      <alignment horizontal="center" vertical="center"/>
    </xf>
    <xf numFmtId="0" fontId="38" fillId="9" borderId="51" xfId="0" applyFont="1" applyFill="1" applyBorder="1" applyAlignment="1">
      <alignment horizontal="center" vertical="center"/>
    </xf>
    <xf numFmtId="0" fontId="39" fillId="10" borderId="0" xfId="0" applyFont="1" applyFill="1" applyBorder="1"/>
    <xf numFmtId="0" fontId="39" fillId="10" borderId="44" xfId="0" applyFont="1" applyFill="1" applyBorder="1"/>
    <xf numFmtId="0" fontId="40" fillId="9" borderId="21" xfId="0" quotePrefix="1" applyFont="1" applyFill="1" applyBorder="1" applyAlignment="1">
      <alignment horizontal="center" vertical="center"/>
    </xf>
    <xf numFmtId="0" fontId="40" fillId="9" borderId="3" xfId="0" quotePrefix="1" applyFont="1" applyFill="1" applyBorder="1" applyAlignment="1">
      <alignment horizontal="center" vertical="center"/>
    </xf>
    <xf numFmtId="0" fontId="40" fillId="9" borderId="74" xfId="0" quotePrefix="1" applyFont="1" applyFill="1" applyBorder="1" applyAlignment="1">
      <alignment horizontal="center" vertical="center"/>
    </xf>
    <xf numFmtId="0" fontId="40" fillId="9" borderId="4" xfId="0" quotePrefix="1" applyFont="1" applyFill="1" applyBorder="1" applyAlignment="1">
      <alignment horizontal="center" vertical="center"/>
    </xf>
    <xf numFmtId="0" fontId="40" fillId="9" borderId="2" xfId="0" quotePrefix="1" applyFont="1" applyFill="1" applyBorder="1" applyAlignment="1">
      <alignment horizontal="center" vertical="center"/>
    </xf>
    <xf numFmtId="0" fontId="40" fillId="9" borderId="20" xfId="0" quotePrefix="1" applyFont="1" applyFill="1" applyBorder="1" applyAlignment="1">
      <alignment horizontal="center" vertical="center"/>
    </xf>
    <xf numFmtId="0" fontId="40" fillId="9" borderId="20" xfId="0" applyFont="1" applyFill="1" applyBorder="1" applyAlignment="1">
      <alignment horizontal="center" vertical="center"/>
    </xf>
    <xf numFmtId="0" fontId="40" fillId="9" borderId="2" xfId="0" applyFont="1" applyFill="1" applyBorder="1" applyAlignment="1">
      <alignment horizontal="center" vertical="center"/>
    </xf>
    <xf numFmtId="0" fontId="40" fillId="9" borderId="21" xfId="0" applyFont="1" applyFill="1" applyBorder="1" applyAlignment="1">
      <alignment horizontal="center" vertical="center"/>
    </xf>
    <xf numFmtId="0" fontId="40" fillId="9" borderId="4" xfId="0" applyFont="1" applyFill="1" applyBorder="1" applyAlignment="1">
      <alignment horizontal="center" vertical="center"/>
    </xf>
    <xf numFmtId="0" fontId="38" fillId="9" borderId="33" xfId="0" applyFont="1" applyFill="1" applyBorder="1" applyAlignment="1">
      <alignment horizontal="center" vertical="center"/>
    </xf>
    <xf numFmtId="0" fontId="23" fillId="10" borderId="0" xfId="0" applyFont="1" applyFill="1" applyAlignment="1">
      <alignment horizontal="center" vertical="center"/>
    </xf>
    <xf numFmtId="0" fontId="23" fillId="10" borderId="0" xfId="0" quotePrefix="1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0" fillId="4" borderId="0" xfId="0" applyFill="1" applyAlignment="1">
      <alignment vertical="center"/>
    </xf>
    <xf numFmtId="0" fontId="0" fillId="2" borderId="0" xfId="0" applyFill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Fill="1" applyAlignment="1">
      <alignment vertical="center"/>
    </xf>
    <xf numFmtId="0" fontId="0" fillId="0" borderId="0" xfId="0" applyFill="1" applyAlignment="1">
      <alignment horizontal="center" vertical="center"/>
    </xf>
    <xf numFmtId="0" fontId="23" fillId="3" borderId="0" xfId="0" applyFont="1" applyFill="1" applyAlignment="1">
      <alignment vertical="center"/>
    </xf>
    <xf numFmtId="0" fontId="24" fillId="3" borderId="0" xfId="0" applyFont="1" applyFill="1" applyAlignment="1">
      <alignment horizontal="center" vertical="center"/>
    </xf>
    <xf numFmtId="0" fontId="23" fillId="14" borderId="0" xfId="0" applyFont="1" applyFill="1" applyAlignment="1">
      <alignment horizontal="center" vertical="center"/>
    </xf>
    <xf numFmtId="0" fontId="23" fillId="10" borderId="9" xfId="0" applyFont="1" applyFill="1" applyBorder="1" applyAlignment="1">
      <alignment horizontal="center" vertical="center"/>
    </xf>
    <xf numFmtId="0" fontId="0" fillId="2" borderId="9" xfId="0" applyFill="1" applyBorder="1" applyAlignment="1">
      <alignment vertical="center"/>
    </xf>
    <xf numFmtId="0" fontId="0" fillId="4" borderId="9" xfId="0" applyFill="1" applyBorder="1" applyAlignment="1">
      <alignment vertical="center"/>
    </xf>
    <xf numFmtId="0" fontId="0" fillId="0" borderId="9" xfId="0" applyFill="1" applyBorder="1" applyAlignment="1">
      <alignment vertical="center"/>
    </xf>
    <xf numFmtId="0" fontId="0" fillId="0" borderId="9" xfId="0" applyBorder="1" applyAlignment="1">
      <alignment vertical="center"/>
    </xf>
    <xf numFmtId="0" fontId="23" fillId="3" borderId="9" xfId="0" applyFont="1" applyFill="1" applyBorder="1" applyAlignment="1">
      <alignment vertical="center"/>
    </xf>
    <xf numFmtId="0" fontId="23" fillId="3" borderId="9" xfId="0" applyFont="1" applyFill="1" applyBorder="1"/>
    <xf numFmtId="0" fontId="0" fillId="2" borderId="9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0" fillId="0" borderId="9" xfId="0" applyBorder="1"/>
    <xf numFmtId="16" fontId="0" fillId="2" borderId="9" xfId="0" quotePrefix="1" applyNumberFormat="1" applyFill="1" applyBorder="1" applyAlignment="1">
      <alignment horizontal="center" vertical="center"/>
    </xf>
    <xf numFmtId="16" fontId="0" fillId="4" borderId="9" xfId="0" quotePrefix="1" applyNumberFormat="1" applyFill="1" applyBorder="1" applyAlignment="1">
      <alignment horizontal="center" vertical="center"/>
    </xf>
    <xf numFmtId="0" fontId="0" fillId="2" borderId="9" xfId="0" quotePrefix="1" applyFill="1" applyBorder="1" applyAlignment="1">
      <alignment horizontal="center" vertical="center"/>
    </xf>
    <xf numFmtId="0" fontId="0" fillId="4" borderId="9" xfId="0" quotePrefix="1" applyFill="1" applyBorder="1" applyAlignment="1">
      <alignment horizontal="center" vertical="center"/>
    </xf>
    <xf numFmtId="0" fontId="0" fillId="0" borderId="9" xfId="0" quotePrefix="1" applyFill="1" applyBorder="1" applyAlignment="1">
      <alignment horizontal="center" vertical="center"/>
    </xf>
    <xf numFmtId="0" fontId="23" fillId="10" borderId="18" xfId="0" quotePrefix="1" applyFont="1" applyFill="1" applyBorder="1" applyAlignment="1">
      <alignment horizontal="center" vertical="center"/>
    </xf>
    <xf numFmtId="0" fontId="0" fillId="2" borderId="18" xfId="0" applyFill="1" applyBorder="1" applyAlignment="1">
      <alignment horizontal="center" vertical="center"/>
    </xf>
    <xf numFmtId="0" fontId="0" fillId="4" borderId="18" xfId="0" applyFill="1" applyBorder="1" applyAlignment="1">
      <alignment horizontal="center" vertical="center"/>
    </xf>
    <xf numFmtId="0" fontId="0" fillId="0" borderId="18" xfId="0" applyFill="1" applyBorder="1" applyAlignment="1">
      <alignment horizontal="center" vertical="center"/>
    </xf>
    <xf numFmtId="0" fontId="0" fillId="0" borderId="18" xfId="0" applyBorder="1"/>
    <xf numFmtId="0" fontId="23" fillId="3" borderId="18" xfId="0" applyFont="1" applyFill="1" applyBorder="1"/>
    <xf numFmtId="0" fontId="0" fillId="2" borderId="0" xfId="0" applyFill="1"/>
    <xf numFmtId="0" fontId="4" fillId="0" borderId="2" xfId="0" applyFont="1" applyBorder="1" applyAlignment="1">
      <alignment horizontal="center" vertical="center"/>
    </xf>
    <xf numFmtId="0" fontId="15" fillId="3" borderId="43" xfId="0" applyFont="1" applyFill="1" applyBorder="1" applyAlignment="1">
      <alignment horizontal="center"/>
    </xf>
    <xf numFmtId="0" fontId="15" fillId="3" borderId="73" xfId="0" applyFont="1" applyFill="1" applyBorder="1" applyAlignment="1">
      <alignment horizontal="center"/>
    </xf>
    <xf numFmtId="0" fontId="15" fillId="3" borderId="72" xfId="0" applyFont="1" applyFill="1" applyBorder="1" applyAlignment="1">
      <alignment horizontal="center" vertical="center"/>
    </xf>
    <xf numFmtId="0" fontId="15" fillId="3" borderId="68" xfId="0" applyFont="1" applyFill="1" applyBorder="1" applyAlignment="1">
      <alignment horizontal="center" vertical="center"/>
    </xf>
    <xf numFmtId="0" fontId="15" fillId="3" borderId="43" xfId="0" applyFont="1" applyFill="1" applyBorder="1" applyAlignment="1">
      <alignment horizontal="center" vertical="center"/>
    </xf>
    <xf numFmtId="0" fontId="15" fillId="3" borderId="92" xfId="0" applyFont="1" applyFill="1" applyBorder="1" applyAlignment="1">
      <alignment horizontal="center" vertical="center"/>
    </xf>
    <xf numFmtId="0" fontId="15" fillId="3" borderId="71" xfId="0" applyFont="1" applyFill="1" applyBorder="1" applyAlignment="1">
      <alignment horizontal="center" vertical="center"/>
    </xf>
    <xf numFmtId="0" fontId="15" fillId="3" borderId="35" xfId="0" applyFont="1" applyFill="1" applyBorder="1" applyAlignment="1">
      <alignment horizontal="center" vertical="center"/>
    </xf>
    <xf numFmtId="0" fontId="15" fillId="3" borderId="56" xfId="0" applyFont="1" applyFill="1" applyBorder="1" applyAlignment="1">
      <alignment horizontal="center" vertical="center"/>
    </xf>
    <xf numFmtId="0" fontId="15" fillId="3" borderId="73" xfId="0" applyFont="1" applyFill="1" applyBorder="1" applyAlignment="1">
      <alignment horizontal="center" vertical="center"/>
    </xf>
    <xf numFmtId="0" fontId="15" fillId="3" borderId="37" xfId="0" applyFont="1" applyFill="1" applyBorder="1" applyAlignment="1">
      <alignment horizontal="center" vertical="center"/>
    </xf>
    <xf numFmtId="0" fontId="16" fillId="3" borderId="72" xfId="0" applyFont="1" applyFill="1" applyBorder="1" applyAlignment="1">
      <alignment horizontal="left" vertical="center"/>
    </xf>
    <xf numFmtId="0" fontId="16" fillId="3" borderId="56" xfId="0" applyFont="1" applyFill="1" applyBorder="1" applyAlignment="1">
      <alignment horizontal="left" vertical="center"/>
    </xf>
    <xf numFmtId="0" fontId="15" fillId="3" borderId="43" xfId="0" applyFont="1" applyFill="1" applyBorder="1" applyAlignment="1">
      <alignment horizontal="center"/>
    </xf>
    <xf numFmtId="0" fontId="15" fillId="3" borderId="73" xfId="0" applyFont="1" applyFill="1" applyBorder="1" applyAlignment="1">
      <alignment horizontal="center"/>
    </xf>
    <xf numFmtId="0" fontId="14" fillId="3" borderId="24" xfId="0" applyFont="1" applyFill="1" applyBorder="1" applyAlignment="1">
      <alignment vertical="center"/>
    </xf>
    <xf numFmtId="0" fontId="14" fillId="3" borderId="22" xfId="0" applyFont="1" applyFill="1" applyBorder="1" applyAlignment="1">
      <alignment vertical="center"/>
    </xf>
    <xf numFmtId="0" fontId="3" fillId="0" borderId="2" xfId="0" applyFont="1" applyBorder="1" applyAlignment="1">
      <alignment vertical="center"/>
    </xf>
    <xf numFmtId="0" fontId="16" fillId="3" borderId="83" xfId="0" applyFont="1" applyFill="1" applyBorder="1" applyAlignment="1">
      <alignment horizontal="center" vertical="center"/>
    </xf>
    <xf numFmtId="0" fontId="16" fillId="3" borderId="7" xfId="0" applyFont="1" applyFill="1" applyBorder="1" applyAlignment="1">
      <alignment horizontal="center" vertical="center"/>
    </xf>
    <xf numFmtId="0" fontId="4" fillId="0" borderId="53" xfId="0" applyFont="1" applyBorder="1" applyAlignment="1">
      <alignment horizontal="center" vertical="center"/>
    </xf>
    <xf numFmtId="0" fontId="4" fillId="0" borderId="58" xfId="0" applyFont="1" applyBorder="1" applyAlignment="1">
      <alignment horizontal="center" vertical="center"/>
    </xf>
    <xf numFmtId="0" fontId="16" fillId="3" borderId="81" xfId="0" applyFont="1" applyFill="1" applyBorder="1" applyAlignment="1">
      <alignment horizontal="center" vertical="center"/>
    </xf>
    <xf numFmtId="0" fontId="16" fillId="3" borderId="82" xfId="0" applyFont="1" applyFill="1" applyBorder="1" applyAlignment="1">
      <alignment horizontal="center" vertical="center"/>
    </xf>
    <xf numFmtId="1" fontId="16" fillId="3" borderId="5" xfId="0" applyNumberFormat="1" applyFont="1" applyFill="1" applyBorder="1" applyAlignment="1">
      <alignment horizontal="center" vertical="center"/>
    </xf>
    <xf numFmtId="1" fontId="16" fillId="3" borderId="52" xfId="0" applyNumberFormat="1" applyFont="1" applyFill="1" applyBorder="1" applyAlignment="1">
      <alignment horizontal="center" vertical="center"/>
    </xf>
    <xf numFmtId="1" fontId="16" fillId="3" borderId="53" xfId="0" applyNumberFormat="1" applyFont="1" applyFill="1" applyBorder="1" applyAlignment="1">
      <alignment horizontal="center" vertical="center"/>
    </xf>
    <xf numFmtId="1" fontId="16" fillId="3" borderId="54" xfId="0" applyNumberFormat="1" applyFont="1" applyFill="1" applyBorder="1" applyAlignment="1">
      <alignment horizontal="center" vertical="center"/>
    </xf>
    <xf numFmtId="0" fontId="4" fillId="0" borderId="79" xfId="0" applyFont="1" applyBorder="1" applyAlignment="1">
      <alignment horizontal="center" vertical="center"/>
    </xf>
    <xf numFmtId="0" fontId="4" fillId="0" borderId="80" xfId="0" applyFont="1" applyBorder="1" applyAlignment="1">
      <alignment horizontal="center" vertical="center"/>
    </xf>
    <xf numFmtId="0" fontId="14" fillId="3" borderId="22" xfId="0" applyFont="1" applyFill="1" applyBorder="1" applyAlignment="1">
      <alignment horizontal="center" vertical="center"/>
    </xf>
    <xf numFmtId="0" fontId="4" fillId="4" borderId="79" xfId="0" applyFont="1" applyFill="1" applyBorder="1" applyAlignment="1">
      <alignment horizontal="center" vertical="center"/>
    </xf>
    <xf numFmtId="0" fontId="4" fillId="4" borderId="80" xfId="0" applyFont="1" applyFill="1" applyBorder="1" applyAlignment="1">
      <alignment horizontal="center" vertical="center"/>
    </xf>
    <xf numFmtId="1" fontId="3" fillId="0" borderId="53" xfId="0" applyNumberFormat="1" applyFont="1" applyBorder="1" applyAlignment="1">
      <alignment horizontal="center" vertical="center"/>
    </xf>
    <xf numFmtId="1" fontId="3" fillId="0" borderId="58" xfId="0" applyNumberFormat="1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86" xfId="0" applyFont="1" applyBorder="1" applyAlignment="1">
      <alignment horizontal="center" vertical="center"/>
    </xf>
    <xf numFmtId="0" fontId="3" fillId="0" borderId="87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/>
    </xf>
    <xf numFmtId="0" fontId="3" fillId="0" borderId="57" xfId="0" applyFont="1" applyBorder="1" applyAlignment="1">
      <alignment horizontal="center" vertical="center"/>
    </xf>
    <xf numFmtId="1" fontId="16" fillId="3" borderId="60" xfId="0" applyNumberFormat="1" applyFont="1" applyFill="1" applyBorder="1" applyAlignment="1">
      <alignment horizontal="center" vertical="center"/>
    </xf>
    <xf numFmtId="1" fontId="16" fillId="3" borderId="61" xfId="0" applyNumberFormat="1" applyFont="1" applyFill="1" applyBorder="1" applyAlignment="1">
      <alignment horizontal="center" vertical="center"/>
    </xf>
    <xf numFmtId="0" fontId="16" fillId="3" borderId="76" xfId="0" applyFont="1" applyFill="1" applyBorder="1" applyAlignment="1">
      <alignment horizontal="center" vertical="center"/>
    </xf>
    <xf numFmtId="0" fontId="16" fillId="3" borderId="55" xfId="0" applyFont="1" applyFill="1" applyBorder="1" applyAlignment="1">
      <alignment horizontal="center" vertical="center"/>
    </xf>
    <xf numFmtId="0" fontId="16" fillId="3" borderId="85" xfId="0" applyFont="1" applyFill="1" applyBorder="1" applyAlignment="1">
      <alignment horizontal="center" vertical="center"/>
    </xf>
    <xf numFmtId="0" fontId="16" fillId="3" borderId="62" xfId="0" applyFont="1" applyFill="1" applyBorder="1" applyAlignment="1">
      <alignment horizontal="center" vertical="center"/>
    </xf>
    <xf numFmtId="0" fontId="16" fillId="3" borderId="84" xfId="0" applyFont="1" applyFill="1" applyBorder="1" applyAlignment="1">
      <alignment horizontal="center" vertical="center"/>
    </xf>
    <xf numFmtId="0" fontId="16" fillId="3" borderId="58" xfId="0" applyFont="1" applyFill="1" applyBorder="1" applyAlignment="1">
      <alignment horizontal="center" vertical="center"/>
    </xf>
    <xf numFmtId="0" fontId="3" fillId="4" borderId="76" xfId="0" applyFont="1" applyFill="1" applyBorder="1" applyAlignment="1">
      <alignment horizontal="center" vertical="center"/>
    </xf>
    <xf numFmtId="0" fontId="3" fillId="4" borderId="55" xfId="0" applyFont="1" applyFill="1" applyBorder="1" applyAlignment="1">
      <alignment horizontal="center" vertical="center"/>
    </xf>
    <xf numFmtId="0" fontId="3" fillId="4" borderId="35" xfId="0" applyFont="1" applyFill="1" applyBorder="1" applyAlignment="1">
      <alignment horizontal="center" vertical="center"/>
    </xf>
    <xf numFmtId="0" fontId="3" fillId="4" borderId="57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16" fillId="0" borderId="0" xfId="0" applyFont="1" applyFill="1" applyBorder="1" applyAlignment="1">
      <alignment horizontal="center" vertical="center"/>
    </xf>
    <xf numFmtId="1" fontId="16" fillId="0" borderId="0" xfId="0" applyNumberFormat="1" applyFont="1" applyFill="1" applyBorder="1" applyAlignment="1">
      <alignment horizontal="center" vertical="center"/>
    </xf>
    <xf numFmtId="0" fontId="5" fillId="0" borderId="2" xfId="0" applyFont="1" applyFill="1" applyBorder="1" applyAlignment="1">
      <alignment vertical="center"/>
    </xf>
    <xf numFmtId="0" fontId="5" fillId="0" borderId="2" xfId="0" applyFont="1" applyFill="1" applyBorder="1" applyAlignment="1">
      <alignment horizontal="center" vertical="center"/>
    </xf>
    <xf numFmtId="0" fontId="3" fillId="0" borderId="2" xfId="0" applyFont="1" applyFill="1" applyBorder="1" applyAlignment="1">
      <alignment vertical="center"/>
    </xf>
    <xf numFmtId="0" fontId="5" fillId="0" borderId="2" xfId="0" applyFont="1" applyBorder="1" applyAlignment="1">
      <alignment horizontal="center" vertical="center"/>
    </xf>
    <xf numFmtId="0" fontId="5" fillId="0" borderId="2" xfId="0" applyFont="1" applyBorder="1" applyAlignment="1">
      <alignment vertical="center"/>
    </xf>
    <xf numFmtId="0" fontId="5" fillId="2" borderId="2" xfId="0" applyFont="1" applyFill="1" applyBorder="1" applyAlignment="1">
      <alignment vertical="center"/>
    </xf>
    <xf numFmtId="0" fontId="5" fillId="2" borderId="2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vertical="center"/>
    </xf>
    <xf numFmtId="0" fontId="3" fillId="0" borderId="4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3" fillId="0" borderId="47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46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0" borderId="48" xfId="0" applyFont="1" applyBorder="1" applyAlignment="1">
      <alignment horizontal="center" vertical="center"/>
    </xf>
    <xf numFmtId="0" fontId="3" fillId="0" borderId="49" xfId="0" applyFont="1" applyBorder="1" applyAlignment="1">
      <alignment horizontal="center" vertical="center"/>
    </xf>
    <xf numFmtId="1" fontId="3" fillId="0" borderId="11" xfId="0" applyNumberFormat="1" applyFont="1" applyBorder="1" applyAlignment="1">
      <alignment horizontal="center" vertical="center"/>
    </xf>
    <xf numFmtId="1" fontId="3" fillId="0" borderId="2" xfId="0" applyNumberFormat="1" applyFont="1" applyBorder="1" applyAlignment="1">
      <alignment horizontal="center" vertical="center"/>
    </xf>
    <xf numFmtId="1" fontId="3" fillId="0" borderId="12" xfId="0" applyNumberFormat="1" applyFont="1" applyBorder="1" applyAlignment="1">
      <alignment horizontal="center" vertical="center"/>
    </xf>
    <xf numFmtId="0" fontId="35" fillId="3" borderId="0" xfId="0" applyFont="1" applyFill="1" applyBorder="1" applyAlignment="1">
      <alignment horizontal="center" vertical="center"/>
    </xf>
    <xf numFmtId="0" fontId="35" fillId="3" borderId="44" xfId="0" applyFont="1" applyFill="1" applyBorder="1" applyAlignment="1">
      <alignment horizontal="center" vertical="center"/>
    </xf>
    <xf numFmtId="0" fontId="35" fillId="3" borderId="68" xfId="0" applyFont="1" applyFill="1" applyBorder="1" applyAlignment="1">
      <alignment horizontal="center" vertical="center"/>
    </xf>
    <xf numFmtId="0" fontId="35" fillId="3" borderId="92" xfId="0" applyFont="1" applyFill="1" applyBorder="1" applyAlignment="1">
      <alignment horizontal="center" vertical="center"/>
    </xf>
    <xf numFmtId="0" fontId="14" fillId="3" borderId="5" xfId="0" applyFont="1" applyFill="1" applyBorder="1" applyAlignment="1">
      <alignment vertical="center"/>
    </xf>
    <xf numFmtId="0" fontId="0" fillId="0" borderId="2" xfId="0" applyBorder="1" applyAlignment="1">
      <alignment vertical="center"/>
    </xf>
    <xf numFmtId="0" fontId="16" fillId="3" borderId="2" xfId="0" applyFont="1" applyFill="1" applyBorder="1" applyAlignment="1">
      <alignment vertical="center"/>
    </xf>
    <xf numFmtId="0" fontId="4" fillId="0" borderId="2" xfId="0" applyFont="1" applyBorder="1" applyAlignment="1">
      <alignment vertical="center"/>
    </xf>
    <xf numFmtId="0" fontId="35" fillId="3" borderId="90" xfId="0" applyFont="1" applyFill="1" applyBorder="1" applyAlignment="1">
      <alignment horizontal="center" vertical="center"/>
    </xf>
    <xf numFmtId="0" fontId="35" fillId="3" borderId="37" xfId="0" applyFont="1" applyFill="1" applyBorder="1" applyAlignment="1">
      <alignment horizontal="center" vertical="center"/>
    </xf>
    <xf numFmtId="0" fontId="5" fillId="0" borderId="5" xfId="0" applyFont="1" applyBorder="1" applyAlignment="1">
      <alignment vertical="center"/>
    </xf>
    <xf numFmtId="0" fontId="20" fillId="3" borderId="71" xfId="0" applyFont="1" applyFill="1" applyBorder="1" applyAlignment="1">
      <alignment horizontal="center" vertical="center"/>
    </xf>
    <xf numFmtId="0" fontId="20" fillId="3" borderId="72" xfId="0" applyFont="1" applyFill="1" applyBorder="1" applyAlignment="1">
      <alignment horizontal="center" vertical="center"/>
    </xf>
    <xf numFmtId="0" fontId="20" fillId="3" borderId="43" xfId="0" applyFont="1" applyFill="1" applyBorder="1" applyAlignment="1">
      <alignment horizontal="center" vertical="center"/>
    </xf>
    <xf numFmtId="0" fontId="20" fillId="3" borderId="35" xfId="0" applyFont="1" applyFill="1" applyBorder="1" applyAlignment="1">
      <alignment horizontal="center" vertical="center"/>
    </xf>
    <xf numFmtId="0" fontId="20" fillId="3" borderId="56" xfId="0" applyFont="1" applyFill="1" applyBorder="1" applyAlignment="1">
      <alignment horizontal="center" vertical="center"/>
    </xf>
    <xf numFmtId="0" fontId="20" fillId="3" borderId="73" xfId="0" applyFont="1" applyFill="1" applyBorder="1" applyAlignment="1">
      <alignment horizontal="center" vertical="center"/>
    </xf>
    <xf numFmtId="0" fontId="14" fillId="3" borderId="71" xfId="0" applyFont="1" applyFill="1" applyBorder="1" applyAlignment="1">
      <alignment horizontal="center" vertical="center"/>
    </xf>
    <xf numFmtId="0" fontId="14" fillId="3" borderId="72" xfId="0" applyFont="1" applyFill="1" applyBorder="1" applyAlignment="1">
      <alignment horizontal="center" vertical="center"/>
    </xf>
    <xf numFmtId="0" fontId="14" fillId="3" borderId="35" xfId="0" applyFont="1" applyFill="1" applyBorder="1" applyAlignment="1">
      <alignment horizontal="center" vertical="center"/>
    </xf>
    <xf numFmtId="0" fontId="14" fillId="3" borderId="56" xfId="0" applyFont="1" applyFill="1" applyBorder="1" applyAlignment="1">
      <alignment horizontal="center" vertical="center"/>
    </xf>
    <xf numFmtId="0" fontId="20" fillId="3" borderId="71" xfId="0" applyFont="1" applyFill="1" applyBorder="1" applyAlignment="1">
      <alignment horizontal="left" vertical="center" indent="2"/>
    </xf>
    <xf numFmtId="0" fontId="20" fillId="3" borderId="43" xfId="0" applyFont="1" applyFill="1" applyBorder="1" applyAlignment="1">
      <alignment horizontal="left" vertical="center" indent="2"/>
    </xf>
    <xf numFmtId="0" fontId="20" fillId="3" borderId="35" xfId="0" applyFont="1" applyFill="1" applyBorder="1" applyAlignment="1">
      <alignment horizontal="left" vertical="center" indent="2"/>
    </xf>
    <xf numFmtId="0" fontId="20" fillId="3" borderId="73" xfId="0" applyFont="1" applyFill="1" applyBorder="1" applyAlignment="1">
      <alignment horizontal="left" vertical="center" indent="2"/>
    </xf>
    <xf numFmtId="0" fontId="4" fillId="0" borderId="5" xfId="0" applyFont="1" applyBorder="1" applyAlignment="1">
      <alignment vertical="center"/>
    </xf>
    <xf numFmtId="0" fontId="14" fillId="3" borderId="98" xfId="0" applyFont="1" applyFill="1" applyBorder="1" applyAlignment="1">
      <alignment vertical="center"/>
    </xf>
    <xf numFmtId="0" fontId="14" fillId="3" borderId="99" xfId="0" applyFont="1" applyFill="1" applyBorder="1" applyAlignment="1">
      <alignment vertical="center"/>
    </xf>
    <xf numFmtId="165" fontId="4" fillId="4" borderId="21" xfId="0" applyNumberFormat="1" applyFont="1" applyFill="1" applyBorder="1" applyAlignment="1">
      <alignment horizontal="center" vertical="center"/>
    </xf>
    <xf numFmtId="165" fontId="4" fillId="4" borderId="2" xfId="0" applyNumberFormat="1" applyFont="1" applyFill="1" applyBorder="1" applyAlignment="1">
      <alignment horizontal="center" vertical="center"/>
    </xf>
    <xf numFmtId="0" fontId="4" fillId="4" borderId="9" xfId="0" applyFont="1" applyFill="1" applyBorder="1" applyAlignment="1">
      <alignment horizontal="center" vertical="center"/>
    </xf>
    <xf numFmtId="0" fontId="4" fillId="4" borderId="44" xfId="0" applyFont="1" applyFill="1" applyBorder="1" applyAlignment="1">
      <alignment horizontal="center" vertical="center"/>
    </xf>
    <xf numFmtId="0" fontId="4" fillId="0" borderId="9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16" fillId="3" borderId="37" xfId="0" applyFont="1" applyFill="1" applyBorder="1" applyAlignment="1">
      <alignment horizontal="center" vertical="center"/>
    </xf>
    <xf numFmtId="0" fontId="16" fillId="3" borderId="39" xfId="0" applyFont="1" applyFill="1" applyBorder="1" applyAlignment="1">
      <alignment horizontal="center" vertical="center"/>
    </xf>
    <xf numFmtId="165" fontId="4" fillId="0" borderId="21" xfId="0" applyNumberFormat="1" applyFont="1" applyBorder="1" applyAlignment="1">
      <alignment horizontal="center" vertical="center"/>
    </xf>
    <xf numFmtId="165" fontId="4" fillId="0" borderId="2" xfId="0" applyNumberFormat="1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44" xfId="0" applyFont="1" applyBorder="1" applyAlignment="1">
      <alignment horizontal="center" vertical="center"/>
    </xf>
    <xf numFmtId="2" fontId="4" fillId="4" borderId="9" xfId="0" applyNumberFormat="1" applyFont="1" applyFill="1" applyBorder="1" applyAlignment="1">
      <alignment horizontal="center" vertical="center"/>
    </xf>
    <xf numFmtId="2" fontId="4" fillId="4" borderId="44" xfId="0" applyNumberFormat="1" applyFont="1" applyFill="1" applyBorder="1" applyAlignment="1">
      <alignment horizontal="center" vertical="center"/>
    </xf>
    <xf numFmtId="2" fontId="4" fillId="0" borderId="9" xfId="0" applyNumberFormat="1" applyFont="1" applyBorder="1" applyAlignment="1">
      <alignment horizontal="center" vertical="center"/>
    </xf>
    <xf numFmtId="2" fontId="4" fillId="0" borderId="44" xfId="0" applyNumberFormat="1" applyFont="1" applyBorder="1" applyAlignment="1">
      <alignment horizontal="center" vertical="center"/>
    </xf>
    <xf numFmtId="0" fontId="38" fillId="9" borderId="76" xfId="0" applyFont="1" applyFill="1" applyBorder="1" applyAlignment="1">
      <alignment horizontal="center" vertical="center"/>
    </xf>
    <xf numFmtId="0" fontId="38" fillId="9" borderId="31" xfId="0" applyFont="1" applyFill="1" applyBorder="1" applyAlignment="1">
      <alignment horizontal="center" vertical="center"/>
    </xf>
    <xf numFmtId="0" fontId="38" fillId="9" borderId="6" xfId="0" applyFont="1" applyFill="1" applyBorder="1" applyAlignment="1">
      <alignment horizontal="center" vertical="center"/>
    </xf>
    <xf numFmtId="0" fontId="38" fillId="9" borderId="91" xfId="0" applyFont="1" applyFill="1" applyBorder="1" applyAlignment="1">
      <alignment horizontal="center" vertical="center"/>
    </xf>
    <xf numFmtId="0" fontId="23" fillId="3" borderId="72" xfId="0" applyFont="1" applyFill="1" applyBorder="1" applyAlignment="1">
      <alignment horizontal="center" vertical="center"/>
    </xf>
    <xf numFmtId="0" fontId="23" fillId="3" borderId="43" xfId="0" applyFont="1" applyFill="1" applyBorder="1" applyAlignment="1">
      <alignment horizontal="center" vertical="center"/>
    </xf>
    <xf numFmtId="0" fontId="23" fillId="3" borderId="56" xfId="0" applyFont="1" applyFill="1" applyBorder="1" applyAlignment="1">
      <alignment horizontal="center" vertical="center"/>
    </xf>
    <xf numFmtId="0" fontId="23" fillId="3" borderId="73" xfId="0" applyFont="1" applyFill="1" applyBorder="1" applyAlignment="1">
      <alignment horizontal="center" vertical="center"/>
    </xf>
    <xf numFmtId="0" fontId="24" fillId="3" borderId="71" xfId="0" applyFont="1" applyFill="1" applyBorder="1" applyAlignment="1">
      <alignment horizontal="center" vertical="center"/>
    </xf>
    <xf numFmtId="0" fontId="24" fillId="3" borderId="72" xfId="0" applyFont="1" applyFill="1" applyBorder="1" applyAlignment="1">
      <alignment horizontal="center" vertical="center"/>
    </xf>
    <xf numFmtId="0" fontId="24" fillId="3" borderId="35" xfId="0" applyFont="1" applyFill="1" applyBorder="1" applyAlignment="1">
      <alignment horizontal="center" vertical="center"/>
    </xf>
    <xf numFmtId="0" fontId="24" fillId="3" borderId="56" xfId="0" applyFont="1" applyFill="1" applyBorder="1" applyAlignment="1">
      <alignment horizontal="center" vertical="center"/>
    </xf>
    <xf numFmtId="0" fontId="23" fillId="3" borderId="71" xfId="0" applyFont="1" applyFill="1" applyBorder="1" applyAlignment="1">
      <alignment horizontal="center" vertical="center"/>
    </xf>
    <xf numFmtId="0" fontId="23" fillId="3" borderId="35" xfId="0" applyFont="1" applyFill="1" applyBorder="1" applyAlignment="1">
      <alignment horizontal="center" vertical="center"/>
    </xf>
    <xf numFmtId="0" fontId="15" fillId="12" borderId="10" xfId="0" applyFont="1" applyFill="1" applyBorder="1" applyAlignment="1">
      <alignment horizontal="center" vertical="top"/>
    </xf>
    <xf numFmtId="0" fontId="15" fillId="12" borderId="19" xfId="0" applyFont="1" applyFill="1" applyBorder="1" applyAlignment="1">
      <alignment horizontal="center" vertical="top"/>
    </xf>
    <xf numFmtId="0" fontId="15" fillId="12" borderId="66" xfId="0" applyFont="1" applyFill="1" applyBorder="1" applyAlignment="1">
      <alignment horizontal="center" vertical="top"/>
    </xf>
    <xf numFmtId="0" fontId="15" fillId="12" borderId="39" xfId="0" applyFont="1" applyFill="1" applyBorder="1" applyAlignment="1">
      <alignment horizontal="center" vertical="top"/>
    </xf>
    <xf numFmtId="0" fontId="15" fillId="3" borderId="66" xfId="0" quotePrefix="1" applyFont="1" applyFill="1" applyBorder="1" applyAlignment="1">
      <alignment horizontal="center" vertical="top"/>
    </xf>
    <xf numFmtId="0" fontId="15" fillId="3" borderId="39" xfId="0" applyFont="1" applyFill="1" applyBorder="1" applyAlignment="1">
      <alignment horizontal="center" vertical="top"/>
    </xf>
    <xf numFmtId="0" fontId="15" fillId="3" borderId="10" xfId="0" quotePrefix="1" applyFont="1" applyFill="1" applyBorder="1" applyAlignment="1">
      <alignment horizontal="center" vertical="center"/>
    </xf>
    <xf numFmtId="0" fontId="15" fillId="3" borderId="19" xfId="0" applyFont="1" applyFill="1" applyBorder="1" applyAlignment="1">
      <alignment horizontal="center" vertical="center"/>
    </xf>
    <xf numFmtId="0" fontId="4" fillId="13" borderId="10" xfId="0" applyFont="1" applyFill="1" applyBorder="1" applyAlignment="1">
      <alignment horizontal="center" vertical="center"/>
    </xf>
    <xf numFmtId="0" fontId="4" fillId="13" borderId="73" xfId="0" applyFont="1" applyFill="1" applyBorder="1" applyAlignment="1">
      <alignment horizontal="center" vertical="center"/>
    </xf>
    <xf numFmtId="0" fontId="4" fillId="13" borderId="66" xfId="0" applyFont="1" applyFill="1" applyBorder="1" applyAlignment="1">
      <alignment horizontal="center" vertical="center"/>
    </xf>
    <xf numFmtId="0" fontId="4" fillId="13" borderId="92" xfId="0" applyFont="1" applyFill="1" applyBorder="1" applyAlignment="1">
      <alignment horizontal="center" vertical="center"/>
    </xf>
    <xf numFmtId="171" fontId="30" fillId="3" borderId="32" xfId="0" quotePrefix="1" applyNumberFormat="1" applyFont="1" applyFill="1" applyBorder="1" applyAlignment="1">
      <alignment horizontal="center" vertical="center"/>
    </xf>
    <xf numFmtId="171" fontId="30" fillId="3" borderId="67" xfId="0" quotePrefix="1" applyNumberFormat="1" applyFont="1" applyFill="1" applyBorder="1" applyAlignment="1">
      <alignment horizontal="center" vertical="center"/>
    </xf>
    <xf numFmtId="171" fontId="30" fillId="3" borderId="89" xfId="0" quotePrefix="1" applyNumberFormat="1" applyFont="1" applyFill="1" applyBorder="1" applyAlignment="1">
      <alignment horizontal="center" vertical="center"/>
    </xf>
    <xf numFmtId="0" fontId="4" fillId="10" borderId="33" xfId="0" applyFont="1" applyFill="1" applyBorder="1" applyAlignment="1">
      <alignment horizontal="center" vertical="center"/>
    </xf>
    <xf numFmtId="0" fontId="4" fillId="10" borderId="4" xfId="0" applyFont="1" applyFill="1" applyBorder="1" applyAlignment="1">
      <alignment horizontal="center" vertical="center"/>
    </xf>
    <xf numFmtId="0" fontId="4" fillId="10" borderId="3" xfId="0" applyFont="1" applyFill="1" applyBorder="1" applyAlignment="1">
      <alignment horizontal="center" vertical="center"/>
    </xf>
    <xf numFmtId="0" fontId="4" fillId="10" borderId="51" xfId="0" applyFont="1" applyFill="1" applyBorder="1" applyAlignment="1">
      <alignment horizontal="center" vertical="center"/>
    </xf>
    <xf numFmtId="0" fontId="23" fillId="3" borderId="9" xfId="0" applyFont="1" applyFill="1" applyBorder="1" applyAlignment="1">
      <alignment horizontal="center" vertical="center"/>
    </xf>
    <xf numFmtId="0" fontId="23" fillId="3" borderId="0" xfId="0" applyFont="1" applyFill="1" applyBorder="1" applyAlignment="1">
      <alignment horizontal="center" vertical="center"/>
    </xf>
    <xf numFmtId="0" fontId="23" fillId="10" borderId="9" xfId="0" quotePrefix="1" applyFont="1" applyFill="1" applyBorder="1" applyAlignment="1">
      <alignment horizontal="center" vertical="center"/>
    </xf>
    <xf numFmtId="0" fontId="23" fillId="10" borderId="0" xfId="0" quotePrefix="1" applyFont="1" applyFill="1" applyBorder="1" applyAlignment="1">
      <alignment horizontal="center" vertical="center"/>
    </xf>
    <xf numFmtId="0" fontId="23" fillId="10" borderId="0" xfId="0" quotePrefix="1" applyFont="1" applyFill="1" applyAlignment="1">
      <alignment horizontal="center" vertical="center"/>
    </xf>
    <xf numFmtId="0" fontId="23" fillId="10" borderId="18" xfId="0" quotePrefix="1" applyFont="1" applyFill="1" applyBorder="1" applyAlignment="1">
      <alignment horizontal="center" vertical="center"/>
    </xf>
    <xf numFmtId="0" fontId="23" fillId="3" borderId="0" xfId="0" applyFont="1" applyFill="1" applyAlignment="1">
      <alignment horizontal="center" vertical="center"/>
    </xf>
    <xf numFmtId="0" fontId="16" fillId="3" borderId="71" xfId="0" quotePrefix="1" applyFont="1" applyFill="1" applyBorder="1" applyAlignment="1">
      <alignment horizontal="center" vertical="center"/>
    </xf>
    <xf numFmtId="0" fontId="16" fillId="3" borderId="72" xfId="0" applyFont="1" applyFill="1" applyBorder="1" applyAlignment="1">
      <alignment horizontal="center" vertical="center"/>
    </xf>
    <xf numFmtId="0" fontId="16" fillId="3" borderId="43" xfId="0" applyFont="1" applyFill="1" applyBorder="1" applyAlignment="1">
      <alignment horizontal="center" vertical="center"/>
    </xf>
    <xf numFmtId="0" fontId="16" fillId="3" borderId="90" xfId="0" applyFont="1" applyFill="1" applyBorder="1" applyAlignment="1">
      <alignment horizontal="center" vertical="center"/>
    </xf>
    <xf numFmtId="0" fontId="16" fillId="3" borderId="0" xfId="0" applyFont="1" applyFill="1" applyBorder="1" applyAlignment="1">
      <alignment horizontal="center" vertical="center"/>
    </xf>
    <xf numFmtId="0" fontId="16" fillId="3" borderId="44" xfId="0" applyFont="1" applyFill="1" applyBorder="1" applyAlignment="1">
      <alignment horizontal="center" vertical="center"/>
    </xf>
    <xf numFmtId="0" fontId="16" fillId="3" borderId="32" xfId="0" applyFont="1" applyFill="1" applyBorder="1" applyAlignment="1">
      <alignment horizontal="center" vertical="center"/>
    </xf>
    <xf numFmtId="0" fontId="16" fillId="3" borderId="67" xfId="0" applyFont="1" applyFill="1" applyBorder="1" applyAlignment="1">
      <alignment horizontal="center" vertical="center"/>
    </xf>
    <xf numFmtId="0" fontId="16" fillId="3" borderId="89" xfId="0" applyFont="1" applyFill="1" applyBorder="1" applyAlignment="1">
      <alignment horizontal="center" vertical="center"/>
    </xf>
    <xf numFmtId="2" fontId="16" fillId="3" borderId="32" xfId="0" applyNumberFormat="1" applyFont="1" applyFill="1" applyBorder="1" applyAlignment="1">
      <alignment horizontal="center" vertical="center"/>
    </xf>
    <xf numFmtId="2" fontId="16" fillId="3" borderId="67" xfId="0" applyNumberFormat="1" applyFont="1" applyFill="1" applyBorder="1" applyAlignment="1">
      <alignment horizontal="center" vertical="center"/>
    </xf>
    <xf numFmtId="2" fontId="16" fillId="3" borderId="89" xfId="0" applyNumberFormat="1" applyFont="1" applyFill="1" applyBorder="1" applyAlignment="1">
      <alignment horizontal="center" vertical="center"/>
    </xf>
    <xf numFmtId="0" fontId="16" fillId="3" borderId="34" xfId="0" applyFont="1" applyFill="1" applyBorder="1" applyAlignment="1">
      <alignment horizontal="center" vertical="center"/>
    </xf>
    <xf numFmtId="0" fontId="16" fillId="3" borderId="23" xfId="0" applyFont="1" applyFill="1" applyBorder="1" applyAlignment="1">
      <alignment horizontal="center" vertical="center"/>
    </xf>
    <xf numFmtId="1" fontId="3" fillId="0" borderId="13" xfId="0" applyNumberFormat="1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59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1" fontId="3" fillId="0" borderId="4" xfId="0" applyNumberFormat="1" applyFont="1" applyBorder="1" applyAlignment="1">
      <alignment horizontal="center" vertical="center"/>
    </xf>
    <xf numFmtId="0" fontId="3" fillId="0" borderId="64" xfId="0" applyFont="1" applyBorder="1" applyAlignment="1">
      <alignment horizontal="center" vertical="center"/>
    </xf>
    <xf numFmtId="0" fontId="3" fillId="0" borderId="65" xfId="0" applyFont="1" applyBorder="1" applyAlignment="1">
      <alignment horizontal="center" vertical="center"/>
    </xf>
    <xf numFmtId="1" fontId="3" fillId="0" borderId="14" xfId="0" applyNumberFormat="1" applyFont="1" applyBorder="1" applyAlignment="1">
      <alignment horizontal="center" vertical="center"/>
    </xf>
    <xf numFmtId="0" fontId="4" fillId="0" borderId="45" xfId="0" applyFont="1" applyBorder="1" applyAlignment="1">
      <alignment horizontal="center" vertical="center"/>
    </xf>
    <xf numFmtId="0" fontId="4" fillId="0" borderId="47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1" fontId="3" fillId="0" borderId="15" xfId="0" applyNumberFormat="1" applyFont="1" applyBorder="1" applyAlignment="1">
      <alignment horizontal="center" vertical="center"/>
    </xf>
    <xf numFmtId="0" fontId="23" fillId="3" borderId="68" xfId="0" applyFont="1" applyFill="1" applyBorder="1" applyAlignment="1">
      <alignment horizontal="center" vertical="center"/>
    </xf>
    <xf numFmtId="0" fontId="0" fillId="3" borderId="68" xfId="0" applyFill="1" applyBorder="1" applyAlignment="1">
      <alignment horizontal="center" vertical="center"/>
    </xf>
  </cellXfs>
  <cellStyles count="35"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Normal" xfId="0" builtinId="0"/>
    <cellStyle name="Normal 2" xfId="1"/>
    <cellStyle name="Percent" xfId="2" builtinId="5"/>
    <cellStyle name="Percent 2" xfId="3"/>
    <cellStyle name="Yeomen" xfId="4"/>
  </cellStyles>
  <dxfs count="45">
    <dxf>
      <font>
        <color rgb="FF006100"/>
      </font>
      <fill>
        <patternFill>
          <bgColor rgb="FFC6EFCE"/>
        </patternFill>
      </fill>
    </dxf>
    <dxf>
      <font>
        <b/>
        <i val="0"/>
        <strike val="0"/>
        <u val="none"/>
        <color theme="1"/>
      </font>
      <fill>
        <patternFill patternType="none">
          <fgColor indexed="64"/>
          <bgColor indexed="65"/>
        </patternFill>
      </fill>
    </dxf>
    <dxf>
      <font>
        <b/>
        <i val="0"/>
        <strike val="0"/>
        <u val="none"/>
        <color theme="1"/>
      </font>
      <fill>
        <patternFill patternType="none">
          <fgColor indexed="64"/>
          <bgColor indexed="65"/>
        </patternFill>
      </fill>
    </dxf>
    <dxf>
      <font>
        <b/>
        <i val="0"/>
        <strike val="0"/>
        <u val="none"/>
        <color theme="1"/>
      </font>
      <fill>
        <patternFill patternType="none">
          <fgColor indexed="64"/>
          <bgColor indexed="65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/>
      </font>
      <fill>
        <patternFill patternType="solid">
          <fgColor indexed="64"/>
          <bgColor theme="1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strike val="0"/>
        <u val="none"/>
        <color theme="1"/>
      </font>
      <fill>
        <patternFill patternType="none">
          <fgColor indexed="64"/>
          <bgColor indexed="65"/>
        </patternFill>
      </fill>
    </dxf>
  </dxfs>
  <tableStyles count="2" defaultTableStyle="Table Style 1" defaultPivotStyle="PivotStyleLight16">
    <tableStyle name="Table Style 1" pivot="0" count="0"/>
    <tableStyle name="Table Style 2" pivot="0" count="0"/>
  </tableStyles>
  <colors>
    <indexedColors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FCC66"/>
    </mruColors>
  </colors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50" Type="http://schemas.openxmlformats.org/officeDocument/2006/relationships/worksheet" Target="worksheets/sheet50.xml"/><Relationship Id="rId51" Type="http://schemas.openxmlformats.org/officeDocument/2006/relationships/worksheet" Target="worksheets/sheet51.xml"/><Relationship Id="rId52" Type="http://schemas.openxmlformats.org/officeDocument/2006/relationships/worksheet" Target="worksheets/sheet52.xml"/><Relationship Id="rId53" Type="http://schemas.openxmlformats.org/officeDocument/2006/relationships/worksheet" Target="worksheets/sheet53.xml"/><Relationship Id="rId54" Type="http://schemas.openxmlformats.org/officeDocument/2006/relationships/worksheet" Target="worksheets/sheet54.xml"/><Relationship Id="rId55" Type="http://schemas.openxmlformats.org/officeDocument/2006/relationships/worksheet" Target="worksheets/sheet55.xml"/><Relationship Id="rId56" Type="http://schemas.openxmlformats.org/officeDocument/2006/relationships/worksheet" Target="worksheets/sheet56.xml"/><Relationship Id="rId57" Type="http://schemas.openxmlformats.org/officeDocument/2006/relationships/theme" Target="theme/theme1.xml"/><Relationship Id="rId58" Type="http://schemas.openxmlformats.org/officeDocument/2006/relationships/styles" Target="styles.xml"/><Relationship Id="rId59" Type="http://schemas.openxmlformats.org/officeDocument/2006/relationships/sharedStrings" Target="sharedStrings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worksheet" Target="worksheets/sheet44.xml"/><Relationship Id="rId45" Type="http://schemas.openxmlformats.org/officeDocument/2006/relationships/worksheet" Target="worksheets/sheet45.xml"/><Relationship Id="rId46" Type="http://schemas.openxmlformats.org/officeDocument/2006/relationships/worksheet" Target="worksheets/sheet46.xml"/><Relationship Id="rId47" Type="http://schemas.openxmlformats.org/officeDocument/2006/relationships/worksheet" Target="worksheets/sheet47.xml"/><Relationship Id="rId48" Type="http://schemas.openxmlformats.org/officeDocument/2006/relationships/worksheet" Target="worksheets/sheet48.xml"/><Relationship Id="rId49" Type="http://schemas.openxmlformats.org/officeDocument/2006/relationships/worksheet" Target="worksheets/sheet49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60" Type="http://schemas.openxmlformats.org/officeDocument/2006/relationships/calcChain" Target="calcChain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 sz="3600" u="sng"/>
            </a:pPr>
            <a:r>
              <a:rPr lang="en-US" sz="3600" u="sng"/>
              <a:t>Ice</a:t>
            </a:r>
            <a:r>
              <a:rPr lang="en-US" sz="3600" u="sng" baseline="0"/>
              <a:t>time, Defence</a:t>
            </a:r>
          </a:p>
          <a:p>
            <a:pPr>
              <a:defRPr sz="3600" u="sng"/>
            </a:pPr>
            <a:r>
              <a:rPr lang="en-US" sz="2000" u="sng" baseline="0"/>
              <a:t>January 9, 2016 (19 GP)</a:t>
            </a:r>
          </a:p>
        </c:rich>
      </c:tx>
      <c:layout>
        <c:manualLayout>
          <c:xMode val="edge"/>
          <c:yMode val="edge"/>
          <c:x val="0.291005805567971"/>
          <c:y val="0.162986330178759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0697338192289266"/>
          <c:y val="0.262045588150062"/>
          <c:w val="0.753075531529278"/>
          <c:h val="0.737954411849938"/>
        </c:manualLayout>
      </c:layout>
      <c:pieChart>
        <c:varyColors val="1"/>
        <c:ser>
          <c:idx val="0"/>
          <c:order val="0"/>
          <c:explosion val="23"/>
          <c:dLbls>
            <c:txPr>
              <a:bodyPr/>
              <a:lstStyle/>
              <a:p>
                <a:pPr>
                  <a:defRPr sz="3200"/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</c:dLbls>
          <c:cat>
            <c:numRef>
              <c:f>'Cumulative Regular Season'!$BX$16:$BX$23</c:f>
              <c:numCache>
                <c:formatCode>hh:mm:ss;@</c:formatCode>
                <c:ptCount val="8"/>
                <c:pt idx="0">
                  <c:v>0.0894097222222222</c:v>
                </c:pt>
                <c:pt idx="1">
                  <c:v>0.1984375</c:v>
                </c:pt>
                <c:pt idx="2">
                  <c:v>0.253090277777778</c:v>
                </c:pt>
                <c:pt idx="3">
                  <c:v>0.30556712962963</c:v>
                </c:pt>
                <c:pt idx="4">
                  <c:v>0.0300578703703704</c:v>
                </c:pt>
                <c:pt idx="5">
                  <c:v>0.26900462962963</c:v>
                </c:pt>
                <c:pt idx="6">
                  <c:v>0.211782407407407</c:v>
                </c:pt>
                <c:pt idx="7">
                  <c:v>0.118715277777778</c:v>
                </c:pt>
              </c:numCache>
            </c:numRef>
          </c:cat>
          <c:val>
            <c:numRef>
              <c:f>'Cumulative Regular Season'!$BX$16:$BX$23</c:f>
              <c:numCache>
                <c:formatCode>hh:mm:ss;@</c:formatCode>
                <c:ptCount val="8"/>
                <c:pt idx="0">
                  <c:v>0.0894097222222222</c:v>
                </c:pt>
                <c:pt idx="1">
                  <c:v>0.1984375</c:v>
                </c:pt>
                <c:pt idx="2">
                  <c:v>0.253090277777778</c:v>
                </c:pt>
                <c:pt idx="3">
                  <c:v>0.30556712962963</c:v>
                </c:pt>
                <c:pt idx="4">
                  <c:v>0.0300578703703704</c:v>
                </c:pt>
                <c:pt idx="5">
                  <c:v>0.26900462962963</c:v>
                </c:pt>
                <c:pt idx="6">
                  <c:v>0.211782407407407</c:v>
                </c:pt>
                <c:pt idx="7">
                  <c:v>0.118715277777778</c:v>
                </c:pt>
              </c:numCache>
            </c:numRef>
          </c:val>
        </c:ser>
        <c:ser>
          <c:idx val="1"/>
          <c:order val="1"/>
          <c:dLbls>
            <c:showLegendKey val="0"/>
            <c:showVal val="0"/>
            <c:showCatName val="0"/>
            <c:showSerName val="0"/>
            <c:showPercent val="1"/>
            <c:showBubbleSize val="0"/>
            <c:showLeaderLines val="1"/>
          </c:dLbls>
          <c:cat>
            <c:numRef>
              <c:f>'Cumulative Regular Season'!$BX$16:$BX$23</c:f>
              <c:numCache>
                <c:formatCode>hh:mm:ss;@</c:formatCode>
                <c:ptCount val="8"/>
                <c:pt idx="0">
                  <c:v>0.0894097222222222</c:v>
                </c:pt>
                <c:pt idx="1">
                  <c:v>0.1984375</c:v>
                </c:pt>
                <c:pt idx="2">
                  <c:v>0.253090277777778</c:v>
                </c:pt>
                <c:pt idx="3">
                  <c:v>0.30556712962963</c:v>
                </c:pt>
                <c:pt idx="4">
                  <c:v>0.0300578703703704</c:v>
                </c:pt>
                <c:pt idx="5">
                  <c:v>0.26900462962963</c:v>
                </c:pt>
                <c:pt idx="6">
                  <c:v>0.211782407407407</c:v>
                </c:pt>
                <c:pt idx="7">
                  <c:v>0.118715277777778</c:v>
                </c:pt>
              </c:numCache>
            </c:numRef>
          </c:cat>
          <c:val>
            <c:numLit>
              <c:formatCode>General</c:formatCode>
              <c:ptCount val="1"/>
              <c:pt idx="0">
                <c:v>1.0</c:v>
              </c:pt>
            </c:numLit>
          </c:val>
        </c:ser>
        <c:ser>
          <c:idx val="2"/>
          <c:order val="2"/>
          <c:dLbls>
            <c:showLegendKey val="0"/>
            <c:showVal val="0"/>
            <c:showCatName val="0"/>
            <c:showSerName val="0"/>
            <c:showPercent val="1"/>
            <c:showBubbleSize val="0"/>
            <c:showLeaderLines val="1"/>
          </c:dLbls>
          <c:cat>
            <c:numRef>
              <c:f>'Cumulative Regular Season'!$BX$16:$BX$23</c:f>
              <c:numCache>
                <c:formatCode>hh:mm:ss;@</c:formatCode>
                <c:ptCount val="8"/>
                <c:pt idx="0">
                  <c:v>0.0894097222222222</c:v>
                </c:pt>
                <c:pt idx="1">
                  <c:v>0.1984375</c:v>
                </c:pt>
                <c:pt idx="2">
                  <c:v>0.253090277777778</c:v>
                </c:pt>
                <c:pt idx="3">
                  <c:v>0.30556712962963</c:v>
                </c:pt>
                <c:pt idx="4">
                  <c:v>0.0300578703703704</c:v>
                </c:pt>
                <c:pt idx="5">
                  <c:v>0.26900462962963</c:v>
                </c:pt>
                <c:pt idx="6">
                  <c:v>0.211782407407407</c:v>
                </c:pt>
                <c:pt idx="7">
                  <c:v>0.118715277777778</c:v>
                </c:pt>
              </c:numCache>
            </c:numRef>
          </c:cat>
          <c:val>
            <c:numLit>
              <c:formatCode>General</c:formatCode>
              <c:ptCount val="1"/>
              <c:pt idx="0">
                <c:v>1.0</c:v>
              </c:pt>
            </c:numLit>
          </c:val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</c:plotArea>
    <c:legend>
      <c:legendPos val="r"/>
      <c:layout>
        <c:manualLayout>
          <c:xMode val="edge"/>
          <c:yMode val="edge"/>
          <c:x val="0.857780592565561"/>
          <c:y val="0.385337619510782"/>
          <c:w val="0.0955473946667241"/>
          <c:h val="0.34157343399113"/>
        </c:manualLayout>
      </c:layout>
      <c:overlay val="0"/>
      <c:txPr>
        <a:bodyPr/>
        <a:lstStyle/>
        <a:p>
          <a:pPr>
            <a:defRPr sz="1800"/>
          </a:pPr>
          <a:endParaRPr lang="en-US"/>
        </a:p>
      </c:txPr>
    </c:legend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 sz="2400" u="sng"/>
            </a:pPr>
            <a:r>
              <a:rPr lang="en-US" sz="2400" u="sng"/>
              <a:t>Icetime,</a:t>
            </a:r>
            <a:r>
              <a:rPr lang="en-US" sz="2400" u="sng" baseline="0"/>
              <a:t> Forwards</a:t>
            </a:r>
            <a:endParaRPr lang="en-US" sz="2400" u="sng"/>
          </a:p>
        </c:rich>
      </c:tx>
      <c:layout>
        <c:manualLayout>
          <c:xMode val="edge"/>
          <c:yMode val="edge"/>
          <c:x val="0.378174845665417"/>
          <c:y val="0.0206650072999802"/>
        </c:manualLayout>
      </c:layout>
      <c:overlay val="0"/>
    </c:title>
    <c:autoTitleDeleted val="0"/>
    <c:plotArea>
      <c:layout/>
      <c:pieChart>
        <c:varyColors val="1"/>
        <c:ser>
          <c:idx val="0"/>
          <c:order val="0"/>
          <c:dLbls>
            <c:txPr>
              <a:bodyPr/>
              <a:lstStyle/>
              <a:p>
                <a:pPr>
                  <a:defRPr sz="2800"/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</c:dLbls>
          <c:val>
            <c:numRef>
              <c:f>'Cumulative Regular Season'!$DG$16:$DG$31</c:f>
              <c:numCache>
                <c:formatCode>hh:mm:ss;@</c:formatCode>
                <c:ptCount val="16"/>
                <c:pt idx="0">
                  <c:v>0.140740740740741</c:v>
                </c:pt>
                <c:pt idx="1">
                  <c:v>0.168287037037037</c:v>
                </c:pt>
                <c:pt idx="2">
                  <c:v>0.206388888888889</c:v>
                </c:pt>
                <c:pt idx="3">
                  <c:v>0.0</c:v>
                </c:pt>
                <c:pt idx="4">
                  <c:v>0.0671412037037037</c:v>
                </c:pt>
                <c:pt idx="5">
                  <c:v>0.0698263888888889</c:v>
                </c:pt>
                <c:pt idx="6">
                  <c:v>0.18224537037037</c:v>
                </c:pt>
                <c:pt idx="7">
                  <c:v>0.0638541666666667</c:v>
                </c:pt>
                <c:pt idx="8">
                  <c:v>0.0902777777777778</c:v>
                </c:pt>
                <c:pt idx="9">
                  <c:v>0.0867361111111111</c:v>
                </c:pt>
                <c:pt idx="10">
                  <c:v>0.177997685185185</c:v>
                </c:pt>
                <c:pt idx="11">
                  <c:v>0.214421296296296</c:v>
                </c:pt>
                <c:pt idx="12">
                  <c:v>0.0278935185185185</c:v>
                </c:pt>
                <c:pt idx="13">
                  <c:v>0.191215277777778</c:v>
                </c:pt>
                <c:pt idx="14">
                  <c:v>0.128611111111111</c:v>
                </c:pt>
                <c:pt idx="15">
                  <c:v>0.2159375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</c:plotArea>
    <c:legend>
      <c:legendPos val="r"/>
      <c:overlay val="0"/>
      <c:txPr>
        <a:bodyPr/>
        <a:lstStyle/>
        <a:p>
          <a:pPr rtl="0">
            <a:defRPr/>
          </a:pPr>
          <a:endParaRPr lang="en-US"/>
        </a:p>
      </c:txPr>
    </c:legend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46" Type="http://schemas.microsoft.com/office/2007/relationships/hdphoto" Target="../media/hdphoto6.wdp"/><Relationship Id="rId47" Type="http://schemas.openxmlformats.org/officeDocument/2006/relationships/image" Target="../media/image39.png"/><Relationship Id="rId48" Type="http://schemas.microsoft.com/office/2007/relationships/hdphoto" Target="../media/hdphoto7.wdp"/><Relationship Id="rId49" Type="http://schemas.openxmlformats.org/officeDocument/2006/relationships/image" Target="../media/image40.png"/><Relationship Id="rId20" Type="http://schemas.microsoft.com/office/2007/relationships/hdphoto" Target="../media/hdphoto3.wdp"/><Relationship Id="rId21" Type="http://schemas.openxmlformats.org/officeDocument/2006/relationships/image" Target="../media/image16.png"/><Relationship Id="rId22" Type="http://schemas.openxmlformats.org/officeDocument/2006/relationships/image" Target="../media/image17.png"/><Relationship Id="rId23" Type="http://schemas.openxmlformats.org/officeDocument/2006/relationships/image" Target="../media/image18.png"/><Relationship Id="rId24" Type="http://schemas.openxmlformats.org/officeDocument/2006/relationships/image" Target="../media/image19.png"/><Relationship Id="rId25" Type="http://schemas.openxmlformats.org/officeDocument/2006/relationships/image" Target="../media/image20.png"/><Relationship Id="rId26" Type="http://schemas.openxmlformats.org/officeDocument/2006/relationships/image" Target="../media/image21.png"/><Relationship Id="rId27" Type="http://schemas.openxmlformats.org/officeDocument/2006/relationships/image" Target="../media/image22.png"/><Relationship Id="rId28" Type="http://schemas.openxmlformats.org/officeDocument/2006/relationships/image" Target="../media/image23.png"/><Relationship Id="rId29" Type="http://schemas.openxmlformats.org/officeDocument/2006/relationships/image" Target="../media/image24.png"/><Relationship Id="rId50" Type="http://schemas.openxmlformats.org/officeDocument/2006/relationships/image" Target="../media/image41.JPG"/><Relationship Id="rId51" Type="http://schemas.openxmlformats.org/officeDocument/2006/relationships/image" Target="../media/image42.jpeg"/><Relationship Id="rId52" Type="http://schemas.openxmlformats.org/officeDocument/2006/relationships/image" Target="../media/image43.png"/><Relationship Id="rId1" Type="http://schemas.openxmlformats.org/officeDocument/2006/relationships/image" Target="../media/image1.png"/><Relationship Id="rId2" Type="http://schemas.openxmlformats.org/officeDocument/2006/relationships/chart" Target="../charts/chart1.xml"/><Relationship Id="rId3" Type="http://schemas.openxmlformats.org/officeDocument/2006/relationships/image" Target="../media/image2.png"/><Relationship Id="rId4" Type="http://schemas.openxmlformats.org/officeDocument/2006/relationships/image" Target="../media/image3.png"/><Relationship Id="rId5" Type="http://schemas.openxmlformats.org/officeDocument/2006/relationships/image" Target="../media/image4.png"/><Relationship Id="rId30" Type="http://schemas.openxmlformats.org/officeDocument/2006/relationships/image" Target="../media/image25.png"/><Relationship Id="rId31" Type="http://schemas.openxmlformats.org/officeDocument/2006/relationships/image" Target="../media/image26.png"/><Relationship Id="rId32" Type="http://schemas.openxmlformats.org/officeDocument/2006/relationships/image" Target="../media/image27.png"/><Relationship Id="rId9" Type="http://schemas.openxmlformats.org/officeDocument/2006/relationships/image" Target="../media/image8.png"/><Relationship Id="rId6" Type="http://schemas.openxmlformats.org/officeDocument/2006/relationships/image" Target="../media/image5.png"/><Relationship Id="rId7" Type="http://schemas.openxmlformats.org/officeDocument/2006/relationships/image" Target="../media/image6.png"/><Relationship Id="rId8" Type="http://schemas.openxmlformats.org/officeDocument/2006/relationships/image" Target="../media/image7.png"/><Relationship Id="rId33" Type="http://schemas.openxmlformats.org/officeDocument/2006/relationships/image" Target="../media/image28.png"/><Relationship Id="rId34" Type="http://schemas.openxmlformats.org/officeDocument/2006/relationships/image" Target="../media/image29.png"/><Relationship Id="rId35" Type="http://schemas.openxmlformats.org/officeDocument/2006/relationships/image" Target="../media/image30.png"/><Relationship Id="rId36" Type="http://schemas.openxmlformats.org/officeDocument/2006/relationships/image" Target="../media/image31.png"/><Relationship Id="rId10" Type="http://schemas.openxmlformats.org/officeDocument/2006/relationships/image" Target="../media/image9.png"/><Relationship Id="rId11" Type="http://schemas.openxmlformats.org/officeDocument/2006/relationships/image" Target="../media/image10.png"/><Relationship Id="rId12" Type="http://schemas.openxmlformats.org/officeDocument/2006/relationships/chart" Target="../charts/chart2.xml"/><Relationship Id="rId13" Type="http://schemas.openxmlformats.org/officeDocument/2006/relationships/image" Target="../media/image11.png"/><Relationship Id="rId14" Type="http://schemas.openxmlformats.org/officeDocument/2006/relationships/image" Target="../media/image12.png"/><Relationship Id="rId15" Type="http://schemas.openxmlformats.org/officeDocument/2006/relationships/image" Target="../media/image13.png"/><Relationship Id="rId16" Type="http://schemas.microsoft.com/office/2007/relationships/hdphoto" Target="../media/hdphoto1.wdp"/><Relationship Id="rId17" Type="http://schemas.openxmlformats.org/officeDocument/2006/relationships/image" Target="../media/image14.png"/><Relationship Id="rId18" Type="http://schemas.microsoft.com/office/2007/relationships/hdphoto" Target="../media/hdphoto2.wdp"/><Relationship Id="rId19" Type="http://schemas.openxmlformats.org/officeDocument/2006/relationships/image" Target="../media/image15.png"/><Relationship Id="rId37" Type="http://schemas.openxmlformats.org/officeDocument/2006/relationships/image" Target="../media/image32.png"/><Relationship Id="rId38" Type="http://schemas.openxmlformats.org/officeDocument/2006/relationships/image" Target="../media/image33.png"/><Relationship Id="rId39" Type="http://schemas.openxmlformats.org/officeDocument/2006/relationships/image" Target="../media/image34.png"/><Relationship Id="rId40" Type="http://schemas.openxmlformats.org/officeDocument/2006/relationships/image" Target="../media/image35.png"/><Relationship Id="rId41" Type="http://schemas.openxmlformats.org/officeDocument/2006/relationships/image" Target="../media/image36.png"/><Relationship Id="rId42" Type="http://schemas.openxmlformats.org/officeDocument/2006/relationships/image" Target="../media/image37.png"/><Relationship Id="rId43" Type="http://schemas.microsoft.com/office/2007/relationships/hdphoto" Target="../media/hdphoto4.wdp"/><Relationship Id="rId44" Type="http://schemas.microsoft.com/office/2007/relationships/hdphoto" Target="../media/hdphoto5.wdp"/><Relationship Id="rId45" Type="http://schemas.openxmlformats.org/officeDocument/2006/relationships/image" Target="../media/image38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5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4" Type="http://schemas.microsoft.com/office/2007/relationships/hdphoto" Target="../media/hdphoto8.wdp"/><Relationship Id="rId5" Type="http://schemas.openxmlformats.org/officeDocument/2006/relationships/image" Target="../media/image54.png"/><Relationship Id="rId1" Type="http://schemas.openxmlformats.org/officeDocument/2006/relationships/image" Target="../media/image35.png"/><Relationship Id="rId2" Type="http://schemas.openxmlformats.org/officeDocument/2006/relationships/image" Target="../media/image5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5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5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57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Relationship Id="rId2" Type="http://schemas.openxmlformats.org/officeDocument/2006/relationships/image" Target="../media/image3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58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59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Relationship Id="rId2" Type="http://schemas.openxmlformats.org/officeDocument/2006/relationships/image" Target="../media/image35.png"/></Relationships>
</file>

<file path=xl/drawings/_rels/drawing19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0.png"/><Relationship Id="rId12" Type="http://schemas.openxmlformats.org/officeDocument/2006/relationships/image" Target="../media/image35.png"/><Relationship Id="rId13" Type="http://schemas.openxmlformats.org/officeDocument/2006/relationships/image" Target="../media/image61.png"/><Relationship Id="rId14" Type="http://schemas.openxmlformats.org/officeDocument/2006/relationships/image" Target="../media/image62.png"/><Relationship Id="rId15" Type="http://schemas.openxmlformats.org/officeDocument/2006/relationships/image" Target="../media/image63.png"/><Relationship Id="rId16" Type="http://schemas.openxmlformats.org/officeDocument/2006/relationships/image" Target="../media/image64.png"/><Relationship Id="rId17" Type="http://schemas.openxmlformats.org/officeDocument/2006/relationships/image" Target="../media/image65.png"/><Relationship Id="rId18" Type="http://schemas.openxmlformats.org/officeDocument/2006/relationships/image" Target="../media/image66.png"/><Relationship Id="rId1" Type="http://schemas.openxmlformats.org/officeDocument/2006/relationships/image" Target="../media/image11.png"/><Relationship Id="rId2" Type="http://schemas.openxmlformats.org/officeDocument/2006/relationships/image" Target="../media/image12.png"/><Relationship Id="rId3" Type="http://schemas.openxmlformats.org/officeDocument/2006/relationships/image" Target="../media/image15.png"/><Relationship Id="rId4" Type="http://schemas.microsoft.com/office/2007/relationships/hdphoto" Target="../media/hdphoto9.wdp"/><Relationship Id="rId5" Type="http://schemas.openxmlformats.org/officeDocument/2006/relationships/image" Target="../media/image13.png"/><Relationship Id="rId6" Type="http://schemas.microsoft.com/office/2007/relationships/hdphoto" Target="../media/hdphoto1.wdp"/><Relationship Id="rId7" Type="http://schemas.openxmlformats.org/officeDocument/2006/relationships/image" Target="../media/image37.png"/><Relationship Id="rId8" Type="http://schemas.microsoft.com/office/2007/relationships/hdphoto" Target="../media/hdphoto10.wdp"/><Relationship Id="rId9" Type="http://schemas.openxmlformats.org/officeDocument/2006/relationships/image" Target="../media/image14.png"/><Relationship Id="rId10" Type="http://schemas.microsoft.com/office/2007/relationships/hdphoto" Target="../media/hdphoto2.wdp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Relationship Id="rId2" Type="http://schemas.openxmlformats.org/officeDocument/2006/relationships/image" Target="../media/image3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4" Type="http://schemas.openxmlformats.org/officeDocument/2006/relationships/image" Target="../media/image68.png"/><Relationship Id="rId5" Type="http://schemas.openxmlformats.org/officeDocument/2006/relationships/image" Target="../media/image69.png"/><Relationship Id="rId1" Type="http://schemas.openxmlformats.org/officeDocument/2006/relationships/image" Target="../media/image35.png"/><Relationship Id="rId2" Type="http://schemas.openxmlformats.org/officeDocument/2006/relationships/image" Target="../media/image58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Relationship Id="rId2" Type="http://schemas.openxmlformats.org/officeDocument/2006/relationships/image" Target="../media/image35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Relationship Id="rId2" Type="http://schemas.openxmlformats.org/officeDocument/2006/relationships/image" Target="../media/image35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4" Type="http://schemas.openxmlformats.org/officeDocument/2006/relationships/image" Target="../media/image72.png"/><Relationship Id="rId1" Type="http://schemas.openxmlformats.org/officeDocument/2006/relationships/image" Target="../media/image49.png"/><Relationship Id="rId2" Type="http://schemas.openxmlformats.org/officeDocument/2006/relationships/image" Target="../media/image35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Relationship Id="rId2" Type="http://schemas.openxmlformats.org/officeDocument/2006/relationships/image" Target="../media/image35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4.png"/><Relationship Id="rId4" Type="http://schemas.openxmlformats.org/officeDocument/2006/relationships/image" Target="../media/image71.png"/><Relationship Id="rId5" Type="http://schemas.openxmlformats.org/officeDocument/2006/relationships/image" Target="../media/image75.png"/><Relationship Id="rId6" Type="http://schemas.openxmlformats.org/officeDocument/2006/relationships/image" Target="../media/image72.png"/><Relationship Id="rId1" Type="http://schemas.openxmlformats.org/officeDocument/2006/relationships/image" Target="../media/image46.png"/><Relationship Id="rId2" Type="http://schemas.openxmlformats.org/officeDocument/2006/relationships/image" Target="../media/image3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Relationship Id="rId2" Type="http://schemas.openxmlformats.org/officeDocument/2006/relationships/image" Target="../media/image35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Relationship Id="rId2" Type="http://schemas.openxmlformats.org/officeDocument/2006/relationships/image" Target="../media/image35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Relationship Id="rId2" Type="http://schemas.openxmlformats.org/officeDocument/2006/relationships/image" Target="../media/image35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Relationship Id="rId2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45.png"/></Relationships>
</file>

<file path=xl/drawings/_rels/drawing30.xml.rels><?xml version="1.0" encoding="UTF-8" standalone="yes"?>
<Relationships xmlns="http://schemas.openxmlformats.org/package/2006/relationships"><Relationship Id="rId46" Type="http://schemas.microsoft.com/office/2007/relationships/hdphoto" Target="../media/hdphoto18.wdp"/><Relationship Id="rId20" Type="http://schemas.openxmlformats.org/officeDocument/2006/relationships/image" Target="../media/image47.png"/><Relationship Id="rId21" Type="http://schemas.openxmlformats.org/officeDocument/2006/relationships/image" Target="../media/image88.png"/><Relationship Id="rId22" Type="http://schemas.openxmlformats.org/officeDocument/2006/relationships/image" Target="../media/image89.png"/><Relationship Id="rId23" Type="http://schemas.openxmlformats.org/officeDocument/2006/relationships/image" Target="../media/image90.png"/><Relationship Id="rId24" Type="http://schemas.openxmlformats.org/officeDocument/2006/relationships/image" Target="../media/image91.png"/><Relationship Id="rId25" Type="http://schemas.microsoft.com/office/2007/relationships/hdphoto" Target="../media/hdphoto15.wdp"/><Relationship Id="rId26" Type="http://schemas.openxmlformats.org/officeDocument/2006/relationships/image" Target="../media/image92.png"/><Relationship Id="rId27" Type="http://schemas.microsoft.com/office/2007/relationships/hdphoto" Target="../media/hdphoto16.wdp"/><Relationship Id="rId28" Type="http://schemas.openxmlformats.org/officeDocument/2006/relationships/image" Target="../media/image93.png"/><Relationship Id="rId29" Type="http://schemas.openxmlformats.org/officeDocument/2006/relationships/image" Target="../media/image94.png"/><Relationship Id="rId1" Type="http://schemas.openxmlformats.org/officeDocument/2006/relationships/image" Target="../media/image76.png"/><Relationship Id="rId2" Type="http://schemas.openxmlformats.org/officeDocument/2006/relationships/image" Target="../media/image77.png"/><Relationship Id="rId3" Type="http://schemas.microsoft.com/office/2007/relationships/hdphoto" Target="../media/hdphoto11.wdp"/><Relationship Id="rId4" Type="http://schemas.openxmlformats.org/officeDocument/2006/relationships/image" Target="../media/image56.png"/><Relationship Id="rId5" Type="http://schemas.openxmlformats.org/officeDocument/2006/relationships/image" Target="../media/image78.png"/><Relationship Id="rId30" Type="http://schemas.openxmlformats.org/officeDocument/2006/relationships/image" Target="../media/image95.png"/><Relationship Id="rId31" Type="http://schemas.openxmlformats.org/officeDocument/2006/relationships/image" Target="../media/image96.png"/><Relationship Id="rId32" Type="http://schemas.openxmlformats.org/officeDocument/2006/relationships/image" Target="../media/image97.png"/><Relationship Id="rId9" Type="http://schemas.openxmlformats.org/officeDocument/2006/relationships/image" Target="../media/image45.png"/><Relationship Id="rId6" Type="http://schemas.openxmlformats.org/officeDocument/2006/relationships/image" Target="../media/image79.png"/><Relationship Id="rId7" Type="http://schemas.openxmlformats.org/officeDocument/2006/relationships/image" Target="../media/image80.png"/><Relationship Id="rId8" Type="http://schemas.microsoft.com/office/2007/relationships/hdphoto" Target="../media/hdphoto12.wdp"/><Relationship Id="rId33" Type="http://schemas.openxmlformats.org/officeDocument/2006/relationships/image" Target="../media/image98.png"/><Relationship Id="rId34" Type="http://schemas.openxmlformats.org/officeDocument/2006/relationships/image" Target="../media/image99.png"/><Relationship Id="rId35" Type="http://schemas.openxmlformats.org/officeDocument/2006/relationships/image" Target="../media/image100.png"/><Relationship Id="rId36" Type="http://schemas.openxmlformats.org/officeDocument/2006/relationships/image" Target="../media/image101.png"/><Relationship Id="rId10" Type="http://schemas.openxmlformats.org/officeDocument/2006/relationships/image" Target="../media/image81.png"/><Relationship Id="rId11" Type="http://schemas.openxmlformats.org/officeDocument/2006/relationships/image" Target="../media/image82.png"/><Relationship Id="rId12" Type="http://schemas.microsoft.com/office/2007/relationships/hdphoto" Target="../media/hdphoto13.wdp"/><Relationship Id="rId13" Type="http://schemas.openxmlformats.org/officeDocument/2006/relationships/image" Target="../media/image83.png"/><Relationship Id="rId14" Type="http://schemas.openxmlformats.org/officeDocument/2006/relationships/image" Target="../media/image84.png"/><Relationship Id="rId15" Type="http://schemas.microsoft.com/office/2007/relationships/hdphoto" Target="../media/hdphoto14.wdp"/><Relationship Id="rId16" Type="http://schemas.openxmlformats.org/officeDocument/2006/relationships/image" Target="../media/image85.png"/><Relationship Id="rId17" Type="http://schemas.openxmlformats.org/officeDocument/2006/relationships/image" Target="../media/image86.png"/><Relationship Id="rId18" Type="http://schemas.openxmlformats.org/officeDocument/2006/relationships/image" Target="../media/image46.png"/><Relationship Id="rId19" Type="http://schemas.openxmlformats.org/officeDocument/2006/relationships/image" Target="../media/image87.png"/><Relationship Id="rId37" Type="http://schemas.openxmlformats.org/officeDocument/2006/relationships/image" Target="../media/image102.png"/><Relationship Id="rId38" Type="http://schemas.openxmlformats.org/officeDocument/2006/relationships/image" Target="../media/image103.png"/><Relationship Id="rId39" Type="http://schemas.openxmlformats.org/officeDocument/2006/relationships/image" Target="../media/image104.png"/><Relationship Id="rId40" Type="http://schemas.openxmlformats.org/officeDocument/2006/relationships/image" Target="../media/image105.png"/><Relationship Id="rId41" Type="http://schemas.openxmlformats.org/officeDocument/2006/relationships/image" Target="../media/image106.png"/><Relationship Id="rId42" Type="http://schemas.openxmlformats.org/officeDocument/2006/relationships/image" Target="../media/image107.png"/><Relationship Id="rId43" Type="http://schemas.openxmlformats.org/officeDocument/2006/relationships/image" Target="../media/image108.png"/><Relationship Id="rId44" Type="http://schemas.openxmlformats.org/officeDocument/2006/relationships/image" Target="../media/image109.png"/><Relationship Id="rId45" Type="http://schemas.microsoft.com/office/2007/relationships/hdphoto" Target="../media/hdphoto17.wdp"/></Relationships>
</file>

<file path=xl/drawings/_rels/drawing3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png"/><Relationship Id="rId14" Type="http://schemas.microsoft.com/office/2007/relationships/hdphoto" Target="../media/hdphoto20.wdp"/><Relationship Id="rId15" Type="http://schemas.microsoft.com/office/2007/relationships/hdphoto" Target="../media/hdphoto21.wdp"/><Relationship Id="rId16" Type="http://schemas.microsoft.com/office/2007/relationships/hdphoto" Target="../media/hdphoto4.wdp"/><Relationship Id="rId17" Type="http://schemas.microsoft.com/office/2007/relationships/hdphoto" Target="../media/hdphoto22.wdp"/><Relationship Id="rId18" Type="http://schemas.openxmlformats.org/officeDocument/2006/relationships/image" Target="../media/image1.png"/><Relationship Id="rId19" Type="http://schemas.openxmlformats.org/officeDocument/2006/relationships/image" Target="../media/image16.png"/><Relationship Id="rId63" Type="http://schemas.openxmlformats.org/officeDocument/2006/relationships/image" Target="../media/image127.png"/><Relationship Id="rId64" Type="http://schemas.openxmlformats.org/officeDocument/2006/relationships/image" Target="../media/image128.png"/><Relationship Id="rId65" Type="http://schemas.openxmlformats.org/officeDocument/2006/relationships/image" Target="../media/image129.png"/><Relationship Id="rId66" Type="http://schemas.openxmlformats.org/officeDocument/2006/relationships/image" Target="../media/image130.png"/><Relationship Id="rId67" Type="http://schemas.microsoft.com/office/2007/relationships/hdphoto" Target="../media/hdphoto24.wdp"/><Relationship Id="rId68" Type="http://schemas.openxmlformats.org/officeDocument/2006/relationships/image" Target="../media/image131.png"/><Relationship Id="rId69" Type="http://schemas.openxmlformats.org/officeDocument/2006/relationships/image" Target="../media/image132.png"/><Relationship Id="rId50" Type="http://schemas.openxmlformats.org/officeDocument/2006/relationships/image" Target="../media/image115.png"/><Relationship Id="rId51" Type="http://schemas.openxmlformats.org/officeDocument/2006/relationships/image" Target="../media/image116.png"/><Relationship Id="rId52" Type="http://schemas.openxmlformats.org/officeDocument/2006/relationships/image" Target="../media/image117.png"/><Relationship Id="rId53" Type="http://schemas.openxmlformats.org/officeDocument/2006/relationships/image" Target="../media/image118.png"/><Relationship Id="rId54" Type="http://schemas.openxmlformats.org/officeDocument/2006/relationships/image" Target="../media/image119.png"/><Relationship Id="rId55" Type="http://schemas.openxmlformats.org/officeDocument/2006/relationships/image" Target="../media/image120.png"/><Relationship Id="rId56" Type="http://schemas.openxmlformats.org/officeDocument/2006/relationships/image" Target="../media/image121.png"/><Relationship Id="rId57" Type="http://schemas.openxmlformats.org/officeDocument/2006/relationships/image" Target="../media/image122.png"/><Relationship Id="rId58" Type="http://schemas.openxmlformats.org/officeDocument/2006/relationships/image" Target="../media/image123.png"/><Relationship Id="rId59" Type="http://schemas.openxmlformats.org/officeDocument/2006/relationships/image" Target="../media/image124.png"/><Relationship Id="rId40" Type="http://schemas.openxmlformats.org/officeDocument/2006/relationships/image" Target="../media/image8.png"/><Relationship Id="rId41" Type="http://schemas.openxmlformats.org/officeDocument/2006/relationships/image" Target="../media/image9.png"/><Relationship Id="rId42" Type="http://schemas.openxmlformats.org/officeDocument/2006/relationships/image" Target="../media/image41.JPG"/><Relationship Id="rId43" Type="http://schemas.openxmlformats.org/officeDocument/2006/relationships/image" Target="../media/image42.jpeg"/><Relationship Id="rId44" Type="http://schemas.openxmlformats.org/officeDocument/2006/relationships/image" Target="../media/image110.png"/><Relationship Id="rId45" Type="http://schemas.openxmlformats.org/officeDocument/2006/relationships/image" Target="../media/image43.png"/><Relationship Id="rId46" Type="http://schemas.openxmlformats.org/officeDocument/2006/relationships/image" Target="../media/image111.png"/><Relationship Id="rId47" Type="http://schemas.openxmlformats.org/officeDocument/2006/relationships/image" Target="../media/image112.png"/><Relationship Id="rId48" Type="http://schemas.openxmlformats.org/officeDocument/2006/relationships/image" Target="../media/image113.png"/><Relationship Id="rId49" Type="http://schemas.openxmlformats.org/officeDocument/2006/relationships/image" Target="../media/image114.png"/><Relationship Id="rId1" Type="http://schemas.openxmlformats.org/officeDocument/2006/relationships/image" Target="../media/image32.png"/><Relationship Id="rId2" Type="http://schemas.openxmlformats.org/officeDocument/2006/relationships/image" Target="../media/image33.png"/><Relationship Id="rId3" Type="http://schemas.openxmlformats.org/officeDocument/2006/relationships/image" Target="../media/image34.png"/><Relationship Id="rId4" Type="http://schemas.openxmlformats.org/officeDocument/2006/relationships/image" Target="../media/image10.png"/><Relationship Id="rId5" Type="http://schemas.openxmlformats.org/officeDocument/2006/relationships/image" Target="../media/image11.png"/><Relationship Id="rId6" Type="http://schemas.openxmlformats.org/officeDocument/2006/relationships/image" Target="../media/image12.png"/><Relationship Id="rId7" Type="http://schemas.openxmlformats.org/officeDocument/2006/relationships/image" Target="../media/image13.png"/><Relationship Id="rId8" Type="http://schemas.microsoft.com/office/2007/relationships/hdphoto" Target="../media/hdphoto19.wdp"/><Relationship Id="rId9" Type="http://schemas.openxmlformats.org/officeDocument/2006/relationships/image" Target="../media/image37.png"/><Relationship Id="rId30" Type="http://schemas.openxmlformats.org/officeDocument/2006/relationships/image" Target="../media/image27.png"/><Relationship Id="rId31" Type="http://schemas.openxmlformats.org/officeDocument/2006/relationships/image" Target="../media/image29.png"/><Relationship Id="rId32" Type="http://schemas.openxmlformats.org/officeDocument/2006/relationships/image" Target="../media/image30.png"/><Relationship Id="rId33" Type="http://schemas.openxmlformats.org/officeDocument/2006/relationships/image" Target="../media/image31.png"/><Relationship Id="rId34" Type="http://schemas.openxmlformats.org/officeDocument/2006/relationships/image" Target="../media/image2.png"/><Relationship Id="rId35" Type="http://schemas.openxmlformats.org/officeDocument/2006/relationships/image" Target="../media/image3.png"/><Relationship Id="rId36" Type="http://schemas.openxmlformats.org/officeDocument/2006/relationships/image" Target="../media/image4.png"/><Relationship Id="rId37" Type="http://schemas.openxmlformats.org/officeDocument/2006/relationships/image" Target="../media/image5.png"/><Relationship Id="rId38" Type="http://schemas.openxmlformats.org/officeDocument/2006/relationships/image" Target="../media/image6.png"/><Relationship Id="rId39" Type="http://schemas.openxmlformats.org/officeDocument/2006/relationships/image" Target="../media/image7.png"/><Relationship Id="rId80" Type="http://schemas.microsoft.com/office/2007/relationships/hdphoto" Target="../media/hdphoto26.wdp"/><Relationship Id="rId70" Type="http://schemas.microsoft.com/office/2007/relationships/hdphoto" Target="../media/hdphoto25.wdp"/><Relationship Id="rId71" Type="http://schemas.openxmlformats.org/officeDocument/2006/relationships/image" Target="../media/image133.png"/><Relationship Id="rId72" Type="http://schemas.openxmlformats.org/officeDocument/2006/relationships/image" Target="../media/image134.png"/><Relationship Id="rId20" Type="http://schemas.openxmlformats.org/officeDocument/2006/relationships/image" Target="../media/image17.png"/><Relationship Id="rId21" Type="http://schemas.openxmlformats.org/officeDocument/2006/relationships/image" Target="../media/image18.png"/><Relationship Id="rId22" Type="http://schemas.openxmlformats.org/officeDocument/2006/relationships/image" Target="../media/image19.png"/><Relationship Id="rId23" Type="http://schemas.openxmlformats.org/officeDocument/2006/relationships/image" Target="../media/image20.png"/><Relationship Id="rId24" Type="http://schemas.openxmlformats.org/officeDocument/2006/relationships/image" Target="../media/image21.png"/><Relationship Id="rId25" Type="http://schemas.openxmlformats.org/officeDocument/2006/relationships/image" Target="../media/image22.png"/><Relationship Id="rId26" Type="http://schemas.openxmlformats.org/officeDocument/2006/relationships/image" Target="../media/image23.png"/><Relationship Id="rId27" Type="http://schemas.openxmlformats.org/officeDocument/2006/relationships/image" Target="../media/image24.png"/><Relationship Id="rId28" Type="http://schemas.openxmlformats.org/officeDocument/2006/relationships/image" Target="../media/image25.png"/><Relationship Id="rId29" Type="http://schemas.openxmlformats.org/officeDocument/2006/relationships/image" Target="../media/image26.png"/><Relationship Id="rId73" Type="http://schemas.openxmlformats.org/officeDocument/2006/relationships/image" Target="../media/image135.png"/><Relationship Id="rId74" Type="http://schemas.openxmlformats.org/officeDocument/2006/relationships/image" Target="../media/image136.png"/><Relationship Id="rId75" Type="http://schemas.openxmlformats.org/officeDocument/2006/relationships/image" Target="../media/image137.png"/><Relationship Id="rId76" Type="http://schemas.openxmlformats.org/officeDocument/2006/relationships/image" Target="../media/image138.png"/><Relationship Id="rId77" Type="http://schemas.openxmlformats.org/officeDocument/2006/relationships/image" Target="../media/image139.png"/><Relationship Id="rId78" Type="http://schemas.openxmlformats.org/officeDocument/2006/relationships/image" Target="../media/image140.png"/><Relationship Id="rId79" Type="http://schemas.openxmlformats.org/officeDocument/2006/relationships/image" Target="../media/image141.png"/><Relationship Id="rId60" Type="http://schemas.openxmlformats.org/officeDocument/2006/relationships/image" Target="../media/image125.png"/><Relationship Id="rId61" Type="http://schemas.microsoft.com/office/2007/relationships/hdphoto" Target="../media/hdphoto23.wdp"/><Relationship Id="rId62" Type="http://schemas.openxmlformats.org/officeDocument/2006/relationships/image" Target="../media/image126.png"/><Relationship Id="rId10" Type="http://schemas.microsoft.com/office/2007/relationships/hdphoto" Target="../media/hdphoto10.wdp"/><Relationship Id="rId11" Type="http://schemas.openxmlformats.org/officeDocument/2006/relationships/image" Target="../media/image14.png"/><Relationship Id="rId12" Type="http://schemas.microsoft.com/office/2007/relationships/hdphoto" Target="../media/hdphoto2.wdp"/></Relationships>
</file>

<file path=xl/drawings/_rels/drawing32.xml.rels><?xml version="1.0" encoding="UTF-8" standalone="yes"?>
<Relationships xmlns="http://schemas.openxmlformats.org/package/2006/relationships"><Relationship Id="rId20" Type="http://schemas.openxmlformats.org/officeDocument/2006/relationships/image" Target="../media/image17.png"/><Relationship Id="rId21" Type="http://schemas.openxmlformats.org/officeDocument/2006/relationships/image" Target="../media/image18.png"/><Relationship Id="rId22" Type="http://schemas.openxmlformats.org/officeDocument/2006/relationships/image" Target="../media/image19.png"/><Relationship Id="rId23" Type="http://schemas.openxmlformats.org/officeDocument/2006/relationships/image" Target="../media/image20.png"/><Relationship Id="rId24" Type="http://schemas.openxmlformats.org/officeDocument/2006/relationships/image" Target="../media/image21.png"/><Relationship Id="rId25" Type="http://schemas.openxmlformats.org/officeDocument/2006/relationships/image" Target="../media/image22.png"/><Relationship Id="rId26" Type="http://schemas.openxmlformats.org/officeDocument/2006/relationships/image" Target="../media/image23.png"/><Relationship Id="rId27" Type="http://schemas.openxmlformats.org/officeDocument/2006/relationships/image" Target="../media/image24.png"/><Relationship Id="rId28" Type="http://schemas.openxmlformats.org/officeDocument/2006/relationships/image" Target="../media/image25.png"/><Relationship Id="rId29" Type="http://schemas.openxmlformats.org/officeDocument/2006/relationships/image" Target="../media/image26.png"/><Relationship Id="rId1" Type="http://schemas.openxmlformats.org/officeDocument/2006/relationships/image" Target="../media/image32.png"/><Relationship Id="rId2" Type="http://schemas.openxmlformats.org/officeDocument/2006/relationships/image" Target="../media/image33.png"/><Relationship Id="rId3" Type="http://schemas.openxmlformats.org/officeDocument/2006/relationships/image" Target="../media/image34.png"/><Relationship Id="rId4" Type="http://schemas.openxmlformats.org/officeDocument/2006/relationships/image" Target="../media/image10.png"/><Relationship Id="rId5" Type="http://schemas.openxmlformats.org/officeDocument/2006/relationships/image" Target="../media/image11.png"/><Relationship Id="rId30" Type="http://schemas.openxmlformats.org/officeDocument/2006/relationships/image" Target="../media/image27.png"/><Relationship Id="rId31" Type="http://schemas.openxmlformats.org/officeDocument/2006/relationships/image" Target="../media/image28.png"/><Relationship Id="rId32" Type="http://schemas.openxmlformats.org/officeDocument/2006/relationships/image" Target="../media/image29.png"/><Relationship Id="rId9" Type="http://schemas.openxmlformats.org/officeDocument/2006/relationships/image" Target="../media/image37.png"/><Relationship Id="rId6" Type="http://schemas.openxmlformats.org/officeDocument/2006/relationships/image" Target="../media/image12.png"/><Relationship Id="rId7" Type="http://schemas.openxmlformats.org/officeDocument/2006/relationships/image" Target="../media/image13.png"/><Relationship Id="rId8" Type="http://schemas.microsoft.com/office/2007/relationships/hdphoto" Target="../media/hdphoto19.wdp"/><Relationship Id="rId33" Type="http://schemas.openxmlformats.org/officeDocument/2006/relationships/image" Target="../media/image30.png"/><Relationship Id="rId34" Type="http://schemas.openxmlformats.org/officeDocument/2006/relationships/image" Target="../media/image31.png"/><Relationship Id="rId35" Type="http://schemas.openxmlformats.org/officeDocument/2006/relationships/image" Target="../media/image2.png"/><Relationship Id="rId36" Type="http://schemas.openxmlformats.org/officeDocument/2006/relationships/image" Target="../media/image3.png"/><Relationship Id="rId10" Type="http://schemas.microsoft.com/office/2007/relationships/hdphoto" Target="../media/hdphoto10.wdp"/><Relationship Id="rId11" Type="http://schemas.openxmlformats.org/officeDocument/2006/relationships/image" Target="../media/image14.png"/><Relationship Id="rId12" Type="http://schemas.microsoft.com/office/2007/relationships/hdphoto" Target="../media/hdphoto2.wdp"/><Relationship Id="rId13" Type="http://schemas.openxmlformats.org/officeDocument/2006/relationships/image" Target="../media/image15.png"/><Relationship Id="rId14" Type="http://schemas.microsoft.com/office/2007/relationships/hdphoto" Target="../media/hdphoto20.wdp"/><Relationship Id="rId15" Type="http://schemas.microsoft.com/office/2007/relationships/hdphoto" Target="../media/hdphoto21.wdp"/><Relationship Id="rId16" Type="http://schemas.microsoft.com/office/2007/relationships/hdphoto" Target="../media/hdphoto4.wdp"/><Relationship Id="rId17" Type="http://schemas.microsoft.com/office/2007/relationships/hdphoto" Target="../media/hdphoto22.wdp"/><Relationship Id="rId18" Type="http://schemas.openxmlformats.org/officeDocument/2006/relationships/image" Target="../media/image1.png"/><Relationship Id="rId19" Type="http://schemas.openxmlformats.org/officeDocument/2006/relationships/image" Target="../media/image16.png"/><Relationship Id="rId37" Type="http://schemas.openxmlformats.org/officeDocument/2006/relationships/image" Target="../media/image4.png"/><Relationship Id="rId38" Type="http://schemas.openxmlformats.org/officeDocument/2006/relationships/image" Target="../media/image5.png"/><Relationship Id="rId39" Type="http://schemas.openxmlformats.org/officeDocument/2006/relationships/image" Target="../media/image6.png"/><Relationship Id="rId40" Type="http://schemas.openxmlformats.org/officeDocument/2006/relationships/image" Target="../media/image7.png"/><Relationship Id="rId41" Type="http://schemas.openxmlformats.org/officeDocument/2006/relationships/image" Target="../media/image8.png"/><Relationship Id="rId42" Type="http://schemas.openxmlformats.org/officeDocument/2006/relationships/image" Target="../media/image9.png"/></Relationships>
</file>

<file path=xl/drawings/_rels/drawing33.xml.rels><?xml version="1.0" encoding="UTF-8" standalone="yes"?>
<Relationships xmlns="http://schemas.openxmlformats.org/package/2006/relationships"><Relationship Id="rId11" Type="http://schemas.microsoft.com/office/2007/relationships/hdphoto" Target="../media/hdphoto28.wdp"/><Relationship Id="rId12" Type="http://schemas.microsoft.com/office/2007/relationships/hdphoto" Target="../media/hdphoto29.wdp"/><Relationship Id="rId13" Type="http://schemas.microsoft.com/office/2007/relationships/hdphoto" Target="../media/hdphoto30.wdp"/><Relationship Id="rId14" Type="http://schemas.microsoft.com/office/2007/relationships/hdphoto" Target="../media/hdphoto31.wdp"/><Relationship Id="rId15" Type="http://schemas.microsoft.com/office/2007/relationships/hdphoto" Target="../media/hdphoto32.wdp"/><Relationship Id="rId16" Type="http://schemas.microsoft.com/office/2007/relationships/hdphoto" Target="../media/hdphoto33.wdp"/><Relationship Id="rId1" Type="http://schemas.openxmlformats.org/officeDocument/2006/relationships/image" Target="../media/image58.png"/><Relationship Id="rId2" Type="http://schemas.openxmlformats.org/officeDocument/2006/relationships/image" Target="../media/image61.png"/><Relationship Id="rId3" Type="http://schemas.openxmlformats.org/officeDocument/2006/relationships/image" Target="../media/image70.png"/><Relationship Id="rId4" Type="http://schemas.openxmlformats.org/officeDocument/2006/relationships/image" Target="../media/image73.png"/><Relationship Id="rId5" Type="http://schemas.openxmlformats.org/officeDocument/2006/relationships/image" Target="../media/image49.png"/><Relationship Id="rId6" Type="http://schemas.openxmlformats.org/officeDocument/2006/relationships/image" Target="../media/image46.png"/><Relationship Id="rId7" Type="http://schemas.openxmlformats.org/officeDocument/2006/relationships/image" Target="../media/image142.png"/><Relationship Id="rId8" Type="http://schemas.microsoft.com/office/2007/relationships/hdphoto" Target="../media/hdphoto27.wdp"/><Relationship Id="rId9" Type="http://schemas.openxmlformats.org/officeDocument/2006/relationships/image" Target="../media/image143.png"/><Relationship Id="rId10" Type="http://schemas.openxmlformats.org/officeDocument/2006/relationships/image" Target="../media/image144.png"/></Relationships>
</file>

<file path=xl/drawings/_rels/drawing34.xml.rels><?xml version="1.0" encoding="UTF-8" standalone="yes"?>
<Relationships xmlns="http://schemas.openxmlformats.org/package/2006/relationships"><Relationship Id="rId46" Type="http://schemas.openxmlformats.org/officeDocument/2006/relationships/image" Target="../media/image72.png"/><Relationship Id="rId47" Type="http://schemas.openxmlformats.org/officeDocument/2006/relationships/image" Target="../media/image168.png"/><Relationship Id="rId48" Type="http://schemas.openxmlformats.org/officeDocument/2006/relationships/image" Target="../media/image169.png"/><Relationship Id="rId20" Type="http://schemas.openxmlformats.org/officeDocument/2006/relationships/image" Target="../media/image145.png"/><Relationship Id="rId21" Type="http://schemas.openxmlformats.org/officeDocument/2006/relationships/image" Target="../media/image146.png"/><Relationship Id="rId22" Type="http://schemas.openxmlformats.org/officeDocument/2006/relationships/image" Target="../media/image147.png"/><Relationship Id="rId23" Type="http://schemas.openxmlformats.org/officeDocument/2006/relationships/image" Target="../media/image148.png"/><Relationship Id="rId24" Type="http://schemas.openxmlformats.org/officeDocument/2006/relationships/image" Target="../media/image149.png"/><Relationship Id="rId25" Type="http://schemas.openxmlformats.org/officeDocument/2006/relationships/image" Target="../media/image150.png"/><Relationship Id="rId26" Type="http://schemas.openxmlformats.org/officeDocument/2006/relationships/image" Target="../media/image151.png"/><Relationship Id="rId27" Type="http://schemas.openxmlformats.org/officeDocument/2006/relationships/image" Target="../media/image152.png"/><Relationship Id="rId28" Type="http://schemas.openxmlformats.org/officeDocument/2006/relationships/image" Target="../media/image74.png"/><Relationship Id="rId29" Type="http://schemas.openxmlformats.org/officeDocument/2006/relationships/image" Target="../media/image153.png"/><Relationship Id="rId1" Type="http://schemas.openxmlformats.org/officeDocument/2006/relationships/image" Target="../media/image44.png"/><Relationship Id="rId2" Type="http://schemas.openxmlformats.org/officeDocument/2006/relationships/image" Target="../media/image56.png"/><Relationship Id="rId3" Type="http://schemas.openxmlformats.org/officeDocument/2006/relationships/image" Target="../media/image70.png"/><Relationship Id="rId4" Type="http://schemas.openxmlformats.org/officeDocument/2006/relationships/image" Target="../media/image51.png"/><Relationship Id="rId5" Type="http://schemas.openxmlformats.org/officeDocument/2006/relationships/image" Target="../media/image52.png"/><Relationship Id="rId30" Type="http://schemas.openxmlformats.org/officeDocument/2006/relationships/image" Target="../media/image154.png"/><Relationship Id="rId31" Type="http://schemas.openxmlformats.org/officeDocument/2006/relationships/image" Target="../media/image155.png"/><Relationship Id="rId32" Type="http://schemas.openxmlformats.org/officeDocument/2006/relationships/image" Target="../media/image156.png"/><Relationship Id="rId9" Type="http://schemas.openxmlformats.org/officeDocument/2006/relationships/image" Target="../media/image60.png"/><Relationship Id="rId6" Type="http://schemas.openxmlformats.org/officeDocument/2006/relationships/image" Target="../media/image46.png"/><Relationship Id="rId7" Type="http://schemas.openxmlformats.org/officeDocument/2006/relationships/image" Target="../media/image49.png"/><Relationship Id="rId8" Type="http://schemas.openxmlformats.org/officeDocument/2006/relationships/image" Target="../media/image55.png"/><Relationship Id="rId33" Type="http://schemas.openxmlformats.org/officeDocument/2006/relationships/image" Target="../media/image71.png"/><Relationship Id="rId34" Type="http://schemas.openxmlformats.org/officeDocument/2006/relationships/image" Target="../media/image75.png"/><Relationship Id="rId35" Type="http://schemas.openxmlformats.org/officeDocument/2006/relationships/image" Target="../media/image157.png"/><Relationship Id="rId36" Type="http://schemas.openxmlformats.org/officeDocument/2006/relationships/image" Target="../media/image158.png"/><Relationship Id="rId10" Type="http://schemas.openxmlformats.org/officeDocument/2006/relationships/image" Target="../media/image57.png"/><Relationship Id="rId11" Type="http://schemas.openxmlformats.org/officeDocument/2006/relationships/image" Target="../media/image61.png"/><Relationship Id="rId12" Type="http://schemas.openxmlformats.org/officeDocument/2006/relationships/image" Target="../media/image59.png"/><Relationship Id="rId13" Type="http://schemas.openxmlformats.org/officeDocument/2006/relationships/image" Target="../media/image45.png"/><Relationship Id="rId14" Type="http://schemas.openxmlformats.org/officeDocument/2006/relationships/image" Target="../media/image58.png"/><Relationship Id="rId15" Type="http://schemas.openxmlformats.org/officeDocument/2006/relationships/image" Target="../media/image47.png"/><Relationship Id="rId16" Type="http://schemas.openxmlformats.org/officeDocument/2006/relationships/image" Target="../media/image73.png"/><Relationship Id="rId17" Type="http://schemas.openxmlformats.org/officeDocument/2006/relationships/image" Target="../media/image50.png"/><Relationship Id="rId18" Type="http://schemas.openxmlformats.org/officeDocument/2006/relationships/image" Target="../media/image48.png"/><Relationship Id="rId19" Type="http://schemas.openxmlformats.org/officeDocument/2006/relationships/image" Target="../media/image65.png"/><Relationship Id="rId37" Type="http://schemas.openxmlformats.org/officeDocument/2006/relationships/image" Target="../media/image159.png"/><Relationship Id="rId38" Type="http://schemas.openxmlformats.org/officeDocument/2006/relationships/image" Target="../media/image160.png"/><Relationship Id="rId39" Type="http://schemas.openxmlformats.org/officeDocument/2006/relationships/image" Target="../media/image161.png"/><Relationship Id="rId40" Type="http://schemas.openxmlformats.org/officeDocument/2006/relationships/image" Target="../media/image162.png"/><Relationship Id="rId41" Type="http://schemas.openxmlformats.org/officeDocument/2006/relationships/image" Target="../media/image163.png"/><Relationship Id="rId42" Type="http://schemas.openxmlformats.org/officeDocument/2006/relationships/image" Target="../media/image164.png"/><Relationship Id="rId43" Type="http://schemas.openxmlformats.org/officeDocument/2006/relationships/image" Target="../media/image165.png"/><Relationship Id="rId44" Type="http://schemas.openxmlformats.org/officeDocument/2006/relationships/image" Target="../media/image166.png"/><Relationship Id="rId45" Type="http://schemas.openxmlformats.org/officeDocument/2006/relationships/image" Target="../media/image167.png"/></Relationships>
</file>

<file path=xl/drawings/_rels/drawing35.xml.rels><?xml version="1.0" encoding="UTF-8" standalone="yes"?>
<Relationships xmlns="http://schemas.openxmlformats.org/package/2006/relationships"><Relationship Id="rId11" Type="http://schemas.microsoft.com/office/2007/relationships/hdphoto" Target="../media/hdphoto30.wdp"/><Relationship Id="rId12" Type="http://schemas.openxmlformats.org/officeDocument/2006/relationships/image" Target="../media/image143.png"/><Relationship Id="rId13" Type="http://schemas.openxmlformats.org/officeDocument/2006/relationships/image" Target="../media/image170.png"/><Relationship Id="rId14" Type="http://schemas.openxmlformats.org/officeDocument/2006/relationships/image" Target="../media/image171.png"/><Relationship Id="rId15" Type="http://schemas.openxmlformats.org/officeDocument/2006/relationships/image" Target="../media/image172.png"/><Relationship Id="rId16" Type="http://schemas.microsoft.com/office/2007/relationships/hdphoto" Target="../media/hdphoto36.wdp"/><Relationship Id="rId17" Type="http://schemas.openxmlformats.org/officeDocument/2006/relationships/image" Target="../media/image173.png"/><Relationship Id="rId1" Type="http://schemas.openxmlformats.org/officeDocument/2006/relationships/image" Target="../media/image61.png"/><Relationship Id="rId2" Type="http://schemas.openxmlformats.org/officeDocument/2006/relationships/image" Target="../media/image58.png"/><Relationship Id="rId3" Type="http://schemas.openxmlformats.org/officeDocument/2006/relationships/image" Target="../media/image70.png"/><Relationship Id="rId4" Type="http://schemas.openxmlformats.org/officeDocument/2006/relationships/image" Target="../media/image49.png"/><Relationship Id="rId5" Type="http://schemas.openxmlformats.org/officeDocument/2006/relationships/image" Target="../media/image73.png"/><Relationship Id="rId6" Type="http://schemas.openxmlformats.org/officeDocument/2006/relationships/image" Target="../media/image46.png"/><Relationship Id="rId7" Type="http://schemas.openxmlformats.org/officeDocument/2006/relationships/image" Target="../media/image144.png"/><Relationship Id="rId8" Type="http://schemas.microsoft.com/office/2007/relationships/hdphoto" Target="../media/hdphoto28.wdp"/><Relationship Id="rId9" Type="http://schemas.microsoft.com/office/2007/relationships/hdphoto" Target="../media/hdphoto34.wdp"/><Relationship Id="rId10" Type="http://schemas.microsoft.com/office/2007/relationships/hdphoto" Target="../media/hdphoto35.wdp"/></Relationships>
</file>

<file path=xl/drawings/_rels/drawing36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75.png"/><Relationship Id="rId12" Type="http://schemas.microsoft.com/office/2007/relationships/hdphoto" Target="../media/hdphoto38.wdp"/><Relationship Id="rId1" Type="http://schemas.openxmlformats.org/officeDocument/2006/relationships/image" Target="../media/image174.jpeg"/><Relationship Id="rId2" Type="http://schemas.openxmlformats.org/officeDocument/2006/relationships/image" Target="../media/image11.png"/><Relationship Id="rId3" Type="http://schemas.openxmlformats.org/officeDocument/2006/relationships/image" Target="../media/image12.png"/><Relationship Id="rId4" Type="http://schemas.openxmlformats.org/officeDocument/2006/relationships/image" Target="../media/image15.png"/><Relationship Id="rId5" Type="http://schemas.microsoft.com/office/2007/relationships/hdphoto" Target="../media/hdphoto37.wdp"/><Relationship Id="rId6" Type="http://schemas.openxmlformats.org/officeDocument/2006/relationships/image" Target="../media/image13.png"/><Relationship Id="rId7" Type="http://schemas.microsoft.com/office/2007/relationships/hdphoto" Target="../media/hdphoto1.wdp"/><Relationship Id="rId8" Type="http://schemas.openxmlformats.org/officeDocument/2006/relationships/image" Target="../media/image112.png"/><Relationship Id="rId9" Type="http://schemas.openxmlformats.org/officeDocument/2006/relationships/image" Target="../media/image14.png"/><Relationship Id="rId10" Type="http://schemas.microsoft.com/office/2007/relationships/hdphoto" Target="../media/hdphoto2.wdp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4" Type="http://schemas.openxmlformats.org/officeDocument/2006/relationships/image" Target="../media/image177.png"/><Relationship Id="rId5" Type="http://schemas.openxmlformats.org/officeDocument/2006/relationships/image" Target="../media/image150.png"/><Relationship Id="rId6" Type="http://schemas.openxmlformats.org/officeDocument/2006/relationships/image" Target="../media/image151.png"/><Relationship Id="rId7" Type="http://schemas.openxmlformats.org/officeDocument/2006/relationships/image" Target="../media/image149.png"/><Relationship Id="rId8" Type="http://schemas.openxmlformats.org/officeDocument/2006/relationships/image" Target="../media/image154.png"/><Relationship Id="rId9" Type="http://schemas.openxmlformats.org/officeDocument/2006/relationships/image" Target="../media/image72.png"/><Relationship Id="rId1" Type="http://schemas.openxmlformats.org/officeDocument/2006/relationships/image" Target="../media/image176.png"/><Relationship Id="rId2" Type="http://schemas.microsoft.com/office/2007/relationships/hdphoto" Target="../media/hdphoto39.wdp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8.jpg"/></Relationships>
</file>

<file path=xl/drawings/_rels/drawing3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png"/><Relationship Id="rId20" Type="http://schemas.openxmlformats.org/officeDocument/2006/relationships/image" Target="../media/image152.png"/><Relationship Id="rId21" Type="http://schemas.openxmlformats.org/officeDocument/2006/relationships/image" Target="../media/image146.png"/><Relationship Id="rId22" Type="http://schemas.openxmlformats.org/officeDocument/2006/relationships/image" Target="../media/image165.png"/><Relationship Id="rId23" Type="http://schemas.openxmlformats.org/officeDocument/2006/relationships/image" Target="../media/image180.png"/><Relationship Id="rId24" Type="http://schemas.openxmlformats.org/officeDocument/2006/relationships/image" Target="../media/image166.png"/><Relationship Id="rId10" Type="http://schemas.openxmlformats.org/officeDocument/2006/relationships/image" Target="../media/image49.png"/><Relationship Id="rId11" Type="http://schemas.openxmlformats.org/officeDocument/2006/relationships/image" Target="../media/image51.png"/><Relationship Id="rId12" Type="http://schemas.openxmlformats.org/officeDocument/2006/relationships/image" Target="../media/image52.png"/><Relationship Id="rId13" Type="http://schemas.openxmlformats.org/officeDocument/2006/relationships/image" Target="../media/image56.png"/><Relationship Id="rId14" Type="http://schemas.openxmlformats.org/officeDocument/2006/relationships/image" Target="../media/image57.png"/><Relationship Id="rId15" Type="http://schemas.openxmlformats.org/officeDocument/2006/relationships/image" Target="../media/image58.png"/><Relationship Id="rId16" Type="http://schemas.openxmlformats.org/officeDocument/2006/relationships/image" Target="../media/image59.png"/><Relationship Id="rId17" Type="http://schemas.openxmlformats.org/officeDocument/2006/relationships/image" Target="../media/image60.png"/><Relationship Id="rId18" Type="http://schemas.openxmlformats.org/officeDocument/2006/relationships/image" Target="../media/image70.png"/><Relationship Id="rId19" Type="http://schemas.openxmlformats.org/officeDocument/2006/relationships/image" Target="../media/image61.png"/><Relationship Id="rId1" Type="http://schemas.openxmlformats.org/officeDocument/2006/relationships/image" Target="../media/image65.png"/><Relationship Id="rId2" Type="http://schemas.openxmlformats.org/officeDocument/2006/relationships/image" Target="../media/image179.png"/><Relationship Id="rId3" Type="http://schemas.openxmlformats.org/officeDocument/2006/relationships/image" Target="../media/image66.png"/><Relationship Id="rId4" Type="http://schemas.openxmlformats.org/officeDocument/2006/relationships/image" Target="../media/image44.png"/><Relationship Id="rId5" Type="http://schemas.openxmlformats.org/officeDocument/2006/relationships/image" Target="../media/image45.png"/><Relationship Id="rId6" Type="http://schemas.openxmlformats.org/officeDocument/2006/relationships/image" Target="../media/image46.png"/><Relationship Id="rId7" Type="http://schemas.openxmlformats.org/officeDocument/2006/relationships/image" Target="../media/image47.png"/><Relationship Id="rId8" Type="http://schemas.openxmlformats.org/officeDocument/2006/relationships/image" Target="../media/image4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4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4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4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4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Relationship Id="rId2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53</xdr:col>
      <xdr:colOff>149604</xdr:colOff>
      <xdr:row>11</xdr:row>
      <xdr:rowOff>179009</xdr:rowOff>
    </xdr:from>
    <xdr:to>
      <xdr:col>53</xdr:col>
      <xdr:colOff>568853</xdr:colOff>
      <xdr:row>14</xdr:row>
      <xdr:rowOff>7865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914318" y="2428723"/>
          <a:ext cx="419249" cy="427571"/>
        </a:xfrm>
        <a:prstGeom prst="rect">
          <a:avLst/>
        </a:prstGeom>
      </xdr:spPr>
    </xdr:pic>
    <xdr:clientData/>
  </xdr:twoCellAnchor>
  <xdr:twoCellAnchor>
    <xdr:from>
      <xdr:col>53</xdr:col>
      <xdr:colOff>222552</xdr:colOff>
      <xdr:row>66</xdr:row>
      <xdr:rowOff>120346</xdr:rowOff>
    </xdr:from>
    <xdr:to>
      <xdr:col>67</xdr:col>
      <xdr:colOff>246742</xdr:colOff>
      <xdr:row>123</xdr:row>
      <xdr:rowOff>133046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54</xdr:col>
      <xdr:colOff>1989235</xdr:colOff>
      <xdr:row>89</xdr:row>
      <xdr:rowOff>99433</xdr:rowOff>
    </xdr:from>
    <xdr:to>
      <xdr:col>61</xdr:col>
      <xdr:colOff>781120</xdr:colOff>
      <xdr:row>117</xdr:row>
      <xdr:rowOff>131589</xdr:rowOff>
    </xdr:to>
    <xdr:grpSp>
      <xdr:nvGrpSpPr>
        <xdr:cNvPr id="4" name="Group 3"/>
        <xdr:cNvGrpSpPr/>
      </xdr:nvGrpSpPr>
      <xdr:grpSpPr>
        <a:xfrm>
          <a:off x="61319402" y="30939266"/>
          <a:ext cx="5290051" cy="5958823"/>
          <a:chOff x="83734902" y="19699767"/>
          <a:chExt cx="5290051" cy="5958823"/>
        </a:xfrm>
      </xdr:grpSpPr>
      <xdr:pic>
        <xdr:nvPicPr>
          <xdr:cNvPr id="14" name="Picture 13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86637203" y="19699767"/>
            <a:ext cx="588592" cy="566351"/>
          </a:xfrm>
          <a:prstGeom prst="ellipse">
            <a:avLst/>
          </a:prstGeom>
        </xdr:spPr>
      </xdr:pic>
      <xdr:pic>
        <xdr:nvPicPr>
          <xdr:cNvPr id="15" name="Picture 14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87514318" y="20486589"/>
            <a:ext cx="1040936" cy="1005160"/>
          </a:xfrm>
          <a:prstGeom prst="ellipse">
            <a:avLst/>
          </a:prstGeom>
        </xdr:spPr>
      </xdr:pic>
      <xdr:pic>
        <xdr:nvPicPr>
          <xdr:cNvPr id="16" name="Picture 15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87984017" y="22403079"/>
            <a:ext cx="1040936" cy="1038423"/>
          </a:xfrm>
          <a:prstGeom prst="ellipse">
            <a:avLst/>
          </a:prstGeom>
        </xdr:spPr>
      </xdr:pic>
      <xdr:pic>
        <xdr:nvPicPr>
          <xdr:cNvPr id="17" name="Picture 16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86209035" y="24257452"/>
            <a:ext cx="1381434" cy="1401138"/>
          </a:xfrm>
          <a:prstGeom prst="ellipse">
            <a:avLst/>
          </a:prstGeom>
        </xdr:spPr>
      </xdr:pic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85074804" y="24051331"/>
            <a:ext cx="537596" cy="553057"/>
          </a:xfrm>
          <a:prstGeom prst="ellipse">
            <a:avLst/>
          </a:prstGeom>
        </xdr:spPr>
      </xdr:pic>
      <xdr:pic>
        <xdr:nvPicPr>
          <xdr:cNvPr id="19" name="Picture 18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83734902" y="22648644"/>
            <a:ext cx="1256951" cy="1272607"/>
          </a:xfrm>
          <a:prstGeom prst="ellipse">
            <a:avLst/>
          </a:prstGeom>
        </xdr:spPr>
      </xdr:pic>
      <xdr:pic>
        <xdr:nvPicPr>
          <xdr:cNvPr id="20" name="Picture 19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84220178" y="20718819"/>
            <a:ext cx="1045775" cy="1008182"/>
          </a:xfrm>
          <a:prstGeom prst="ellipse">
            <a:avLst/>
          </a:prstGeom>
        </xdr:spPr>
      </xdr:pic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85510234" y="19727794"/>
            <a:ext cx="851654" cy="832239"/>
          </a:xfrm>
          <a:prstGeom prst="ellipse">
            <a:avLst/>
          </a:prstGeom>
        </xdr:spPr>
      </xdr:pic>
    </xdr:grpSp>
    <xdr:clientData/>
  </xdr:twoCellAnchor>
  <xdr:twoCellAnchor>
    <xdr:from>
      <xdr:col>88</xdr:col>
      <xdr:colOff>90783</xdr:colOff>
      <xdr:row>11</xdr:row>
      <xdr:rowOff>137886</xdr:rowOff>
    </xdr:from>
    <xdr:to>
      <xdr:col>88</xdr:col>
      <xdr:colOff>598637</xdr:colOff>
      <xdr:row>14</xdr:row>
      <xdr:rowOff>57456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990783" y="2387600"/>
          <a:ext cx="507854" cy="518285"/>
        </a:xfrm>
        <a:prstGeom prst="rect">
          <a:avLst/>
        </a:prstGeom>
      </xdr:spPr>
    </xdr:pic>
    <xdr:clientData/>
  </xdr:twoCellAnchor>
  <xdr:twoCellAnchor>
    <xdr:from>
      <xdr:col>90</xdr:col>
      <xdr:colOff>680354</xdr:colOff>
      <xdr:row>75</xdr:row>
      <xdr:rowOff>185661</xdr:rowOff>
    </xdr:from>
    <xdr:to>
      <xdr:col>108</xdr:col>
      <xdr:colOff>260046</xdr:colOff>
      <xdr:row>131</xdr:row>
      <xdr:rowOff>9072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 editAs="oneCell">
    <xdr:from>
      <xdr:col>91</xdr:col>
      <xdr:colOff>597725</xdr:colOff>
      <xdr:row>11</xdr:row>
      <xdr:rowOff>198582</xdr:rowOff>
    </xdr:from>
    <xdr:to>
      <xdr:col>92</xdr:col>
      <xdr:colOff>85654</xdr:colOff>
      <xdr:row>13</xdr:row>
      <xdr:rowOff>164273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1711154" y="2448296"/>
          <a:ext cx="364834" cy="364834"/>
        </a:xfrm>
        <a:prstGeom prst="rect">
          <a:avLst/>
        </a:prstGeom>
      </xdr:spPr>
    </xdr:pic>
    <xdr:clientData/>
  </xdr:twoCellAnchor>
  <xdr:twoCellAnchor editAs="oneCell">
    <xdr:from>
      <xdr:col>95</xdr:col>
      <xdr:colOff>116431</xdr:colOff>
      <xdr:row>12</xdr:row>
      <xdr:rowOff>15303</xdr:rowOff>
    </xdr:from>
    <xdr:to>
      <xdr:col>95</xdr:col>
      <xdr:colOff>451444</xdr:colOff>
      <xdr:row>13</xdr:row>
      <xdr:rowOff>147981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039860" y="2464589"/>
          <a:ext cx="335013" cy="332249"/>
        </a:xfrm>
        <a:prstGeom prst="rect">
          <a:avLst/>
        </a:prstGeom>
      </xdr:spPr>
    </xdr:pic>
    <xdr:clientData/>
  </xdr:twoCellAnchor>
  <xdr:twoCellAnchor editAs="oneCell">
    <xdr:from>
      <xdr:col>111</xdr:col>
      <xdr:colOff>83331</xdr:colOff>
      <xdr:row>11</xdr:row>
      <xdr:rowOff>174045</xdr:rowOff>
    </xdr:from>
    <xdr:to>
      <xdr:col>111</xdr:col>
      <xdr:colOff>482726</xdr:colOff>
      <xdr:row>13</xdr:row>
      <xdr:rowOff>174297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ackgroundRemoval t="2344" b="89844" l="9766" r="89844">
                      <a14:foregroundMark x1="46484" y1="14453" x2="46484" y2="14453"/>
                      <a14:foregroundMark x1="60547" y1="15234" x2="60547" y2="15234"/>
                      <a14:backgroundMark x1="50391" y1="12891" x2="50391" y2="128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07289474" y="2423759"/>
          <a:ext cx="399395" cy="399395"/>
        </a:xfrm>
        <a:prstGeom prst="rect">
          <a:avLst/>
        </a:prstGeom>
      </xdr:spPr>
    </xdr:pic>
    <xdr:clientData/>
  </xdr:twoCellAnchor>
  <xdr:twoCellAnchor editAs="oneCell">
    <xdr:from>
      <xdr:col>106</xdr:col>
      <xdr:colOff>642680</xdr:colOff>
      <xdr:row>11</xdr:row>
      <xdr:rowOff>189104</xdr:rowOff>
    </xdr:from>
    <xdr:to>
      <xdr:col>107</xdr:col>
      <xdr:colOff>361284</xdr:colOff>
      <xdr:row>14</xdr:row>
      <xdr:rowOff>16564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ackgroundRemoval t="9585" b="93450" l="0" r="100000"/>
                  </a14:imgEffect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03530823" y="2438818"/>
          <a:ext cx="426175" cy="426175"/>
        </a:xfrm>
        <a:prstGeom prst="rect">
          <a:avLst/>
        </a:prstGeom>
      </xdr:spPr>
    </xdr:pic>
    <xdr:clientData/>
  </xdr:twoCellAnchor>
  <xdr:twoCellAnchor editAs="oneCell">
    <xdr:from>
      <xdr:col>97</xdr:col>
      <xdr:colOff>425825</xdr:colOff>
      <xdr:row>12</xdr:row>
      <xdr:rowOff>33350</xdr:rowOff>
    </xdr:from>
    <xdr:to>
      <xdr:col>98</xdr:col>
      <xdr:colOff>112111</xdr:colOff>
      <xdr:row>14</xdr:row>
      <xdr:rowOff>7471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BEBA8EAE-BF5A-486C-A8C5-ECC9F3942E4B}">
              <a14:imgProps xmlns:a14="http://schemas.microsoft.com/office/drawing/2010/main">
                <a14:imgLayer r:embed="rId20"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7163539" y="2482636"/>
          <a:ext cx="393858" cy="373264"/>
        </a:xfrm>
        <a:prstGeom prst="rect">
          <a:avLst/>
        </a:prstGeom>
      </xdr:spPr>
    </xdr:pic>
    <xdr:clientData/>
  </xdr:twoCellAnchor>
  <xdr:twoCellAnchor editAs="oneCell">
    <xdr:from>
      <xdr:col>54</xdr:col>
      <xdr:colOff>43652</xdr:colOff>
      <xdr:row>15</xdr:row>
      <xdr:rowOff>24333</xdr:rowOff>
    </xdr:from>
    <xdr:to>
      <xdr:col>54</xdr:col>
      <xdr:colOff>448009</xdr:colOff>
      <xdr:row>16</xdr:row>
      <xdr:rowOff>17385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515938" y="3271904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25517</xdr:colOff>
      <xdr:row>16</xdr:row>
      <xdr:rowOff>24338</xdr:rowOff>
    </xdr:from>
    <xdr:to>
      <xdr:col>54</xdr:col>
      <xdr:colOff>429874</xdr:colOff>
      <xdr:row>17</xdr:row>
      <xdr:rowOff>17390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497803" y="3671052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43656</xdr:colOff>
      <xdr:row>17</xdr:row>
      <xdr:rowOff>24340</xdr:rowOff>
    </xdr:from>
    <xdr:to>
      <xdr:col>54</xdr:col>
      <xdr:colOff>448013</xdr:colOff>
      <xdr:row>18</xdr:row>
      <xdr:rowOff>17392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515942" y="4070197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43654</xdr:colOff>
      <xdr:row>18</xdr:row>
      <xdr:rowOff>24339</xdr:rowOff>
    </xdr:from>
    <xdr:to>
      <xdr:col>54</xdr:col>
      <xdr:colOff>448011</xdr:colOff>
      <xdr:row>19</xdr:row>
      <xdr:rowOff>17391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9515940" y="4469339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62036</xdr:colOff>
      <xdr:row>19</xdr:row>
      <xdr:rowOff>42168</xdr:rowOff>
    </xdr:from>
    <xdr:to>
      <xdr:col>54</xdr:col>
      <xdr:colOff>429633</xdr:colOff>
      <xdr:row>20</xdr:row>
      <xdr:rowOff>17709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534322" y="4886311"/>
          <a:ext cx="367597" cy="356541"/>
        </a:xfrm>
        <a:prstGeom prst="ellipse">
          <a:avLst/>
        </a:prstGeom>
      </xdr:spPr>
    </xdr:pic>
    <xdr:clientData/>
  </xdr:twoCellAnchor>
  <xdr:twoCellAnchor editAs="oneCell">
    <xdr:from>
      <xdr:col>54</xdr:col>
      <xdr:colOff>43657</xdr:colOff>
      <xdr:row>20</xdr:row>
      <xdr:rowOff>24339</xdr:rowOff>
    </xdr:from>
    <xdr:to>
      <xdr:col>54</xdr:col>
      <xdr:colOff>448014</xdr:colOff>
      <xdr:row>21</xdr:row>
      <xdr:rowOff>17391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515943" y="5267625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80180</xdr:colOff>
      <xdr:row>21</xdr:row>
      <xdr:rowOff>42165</xdr:rowOff>
    </xdr:from>
    <xdr:to>
      <xdr:col>54</xdr:col>
      <xdr:colOff>447777</xdr:colOff>
      <xdr:row>22</xdr:row>
      <xdr:rowOff>17706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552466" y="5684594"/>
          <a:ext cx="367597" cy="356541"/>
        </a:xfrm>
        <a:prstGeom prst="ellipse">
          <a:avLst/>
        </a:prstGeom>
      </xdr:spPr>
    </xdr:pic>
    <xdr:clientData/>
  </xdr:twoCellAnchor>
  <xdr:twoCellAnchor editAs="oneCell">
    <xdr:from>
      <xdr:col>54</xdr:col>
      <xdr:colOff>43657</xdr:colOff>
      <xdr:row>22</xdr:row>
      <xdr:rowOff>6199</xdr:rowOff>
    </xdr:from>
    <xdr:to>
      <xdr:col>54</xdr:col>
      <xdr:colOff>448014</xdr:colOff>
      <xdr:row>23</xdr:row>
      <xdr:rowOff>17394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9515943" y="6047770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13724</xdr:colOff>
      <xdr:row>15</xdr:row>
      <xdr:rowOff>24338</xdr:rowOff>
    </xdr:from>
    <xdr:to>
      <xdr:col>89</xdr:col>
      <xdr:colOff>418081</xdr:colOff>
      <xdr:row>16</xdr:row>
      <xdr:rowOff>17390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8100924" y="3300938"/>
          <a:ext cx="404357" cy="386752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11002</xdr:colOff>
      <xdr:row>16</xdr:row>
      <xdr:rowOff>6196</xdr:rowOff>
    </xdr:from>
    <xdr:to>
      <xdr:col>89</xdr:col>
      <xdr:colOff>406287</xdr:colOff>
      <xdr:row>17</xdr:row>
      <xdr:rowOff>4691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8098202" y="3676496"/>
          <a:ext cx="395285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1023</xdr:colOff>
      <xdr:row>17</xdr:row>
      <xdr:rowOff>24335</xdr:rowOff>
    </xdr:from>
    <xdr:to>
      <xdr:col>89</xdr:col>
      <xdr:colOff>405380</xdr:colOff>
      <xdr:row>18</xdr:row>
      <xdr:rowOff>17387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8088223" y="4088335"/>
          <a:ext cx="404357" cy="386752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13724</xdr:colOff>
      <xdr:row>18</xdr:row>
      <xdr:rowOff>6194</xdr:rowOff>
    </xdr:from>
    <xdr:to>
      <xdr:col>89</xdr:col>
      <xdr:colOff>418081</xdr:colOff>
      <xdr:row>19</xdr:row>
      <xdr:rowOff>4689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100924" y="4463894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19166</xdr:colOff>
      <xdr:row>19</xdr:row>
      <xdr:rowOff>24338</xdr:rowOff>
    </xdr:from>
    <xdr:to>
      <xdr:col>89</xdr:col>
      <xdr:colOff>423523</xdr:colOff>
      <xdr:row>20</xdr:row>
      <xdr:rowOff>17390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8106366" y="4875738"/>
          <a:ext cx="404357" cy="386752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13723</xdr:colOff>
      <xdr:row>20</xdr:row>
      <xdr:rowOff>6196</xdr:rowOff>
    </xdr:from>
    <xdr:to>
      <xdr:col>89</xdr:col>
      <xdr:colOff>418080</xdr:colOff>
      <xdr:row>21</xdr:row>
      <xdr:rowOff>4691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8100923" y="5251296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13720</xdr:colOff>
      <xdr:row>21</xdr:row>
      <xdr:rowOff>24335</xdr:rowOff>
    </xdr:from>
    <xdr:to>
      <xdr:col>89</xdr:col>
      <xdr:colOff>418077</xdr:colOff>
      <xdr:row>22</xdr:row>
      <xdr:rowOff>17388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8100920" y="5663135"/>
          <a:ext cx="404357" cy="386753"/>
        </a:xfrm>
        <a:prstGeom prst="ellipse">
          <a:avLst/>
        </a:prstGeom>
      </xdr:spPr>
    </xdr:pic>
    <xdr:clientData/>
  </xdr:twoCellAnchor>
  <xdr:twoCellAnchor editAs="oneCell">
    <xdr:from>
      <xdr:col>89</xdr:col>
      <xdr:colOff>7373</xdr:colOff>
      <xdr:row>22</xdr:row>
      <xdr:rowOff>6195</xdr:rowOff>
    </xdr:from>
    <xdr:to>
      <xdr:col>89</xdr:col>
      <xdr:colOff>411730</xdr:colOff>
      <xdr:row>23</xdr:row>
      <xdr:rowOff>17390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8417516" y="6047766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25517</xdr:colOff>
      <xdr:row>23</xdr:row>
      <xdr:rowOff>24337</xdr:rowOff>
    </xdr:from>
    <xdr:to>
      <xdr:col>89</xdr:col>
      <xdr:colOff>429874</xdr:colOff>
      <xdr:row>24</xdr:row>
      <xdr:rowOff>17389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435660" y="6465051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25516</xdr:colOff>
      <xdr:row>24</xdr:row>
      <xdr:rowOff>6196</xdr:rowOff>
    </xdr:from>
    <xdr:to>
      <xdr:col>89</xdr:col>
      <xdr:colOff>429873</xdr:colOff>
      <xdr:row>25</xdr:row>
      <xdr:rowOff>17391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8435659" y="6846053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7373</xdr:colOff>
      <xdr:row>25</xdr:row>
      <xdr:rowOff>6195</xdr:rowOff>
    </xdr:from>
    <xdr:to>
      <xdr:col>89</xdr:col>
      <xdr:colOff>411730</xdr:colOff>
      <xdr:row>26</xdr:row>
      <xdr:rowOff>17390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8417516" y="7245195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19166</xdr:colOff>
      <xdr:row>26</xdr:row>
      <xdr:rowOff>24337</xdr:rowOff>
    </xdr:from>
    <xdr:to>
      <xdr:col>89</xdr:col>
      <xdr:colOff>423523</xdr:colOff>
      <xdr:row>27</xdr:row>
      <xdr:rowOff>17389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106366" y="7631637"/>
          <a:ext cx="404357" cy="386752"/>
        </a:xfrm>
        <a:prstGeom prst="ellipse">
          <a:avLst/>
        </a:prstGeom>
      </xdr:spPr>
    </xdr:pic>
    <xdr:clientData/>
  </xdr:twoCellAnchor>
  <xdr:twoCellAnchor editAs="oneCell">
    <xdr:from>
      <xdr:col>89</xdr:col>
      <xdr:colOff>24606</xdr:colOff>
      <xdr:row>27</xdr:row>
      <xdr:rowOff>24336</xdr:rowOff>
    </xdr:from>
    <xdr:to>
      <xdr:col>89</xdr:col>
      <xdr:colOff>428963</xdr:colOff>
      <xdr:row>28</xdr:row>
      <xdr:rowOff>17388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8111806" y="8025336"/>
          <a:ext cx="404357" cy="386752"/>
        </a:xfrm>
        <a:prstGeom prst="ellipse">
          <a:avLst/>
        </a:prstGeom>
      </xdr:spPr>
    </xdr:pic>
    <xdr:clientData/>
  </xdr:twoCellAnchor>
  <xdr:twoCellAnchor editAs="oneCell">
    <xdr:from>
      <xdr:col>89</xdr:col>
      <xdr:colOff>25517</xdr:colOff>
      <xdr:row>28</xdr:row>
      <xdr:rowOff>6195</xdr:rowOff>
    </xdr:from>
    <xdr:to>
      <xdr:col>89</xdr:col>
      <xdr:colOff>429874</xdr:colOff>
      <xdr:row>29</xdr:row>
      <xdr:rowOff>4690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8112717" y="8400895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30959</xdr:colOff>
      <xdr:row>29</xdr:row>
      <xdr:rowOff>6195</xdr:rowOff>
    </xdr:from>
    <xdr:to>
      <xdr:col>89</xdr:col>
      <xdr:colOff>435316</xdr:colOff>
      <xdr:row>30</xdr:row>
      <xdr:rowOff>4690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8118159" y="8794595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30958</xdr:colOff>
      <xdr:row>30</xdr:row>
      <xdr:rowOff>17988</xdr:rowOff>
    </xdr:from>
    <xdr:to>
      <xdr:col>89</xdr:col>
      <xdr:colOff>435315</xdr:colOff>
      <xdr:row>31</xdr:row>
      <xdr:rowOff>11040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8118158" y="9200088"/>
          <a:ext cx="404357" cy="386752"/>
        </a:xfrm>
        <a:prstGeom prst="ellipse">
          <a:avLst/>
        </a:prstGeom>
      </xdr:spPr>
    </xdr:pic>
    <xdr:clientData/>
  </xdr:twoCellAnchor>
  <xdr:twoCellAnchor editAs="oneCell">
    <xdr:from>
      <xdr:col>118</xdr:col>
      <xdr:colOff>43896</xdr:colOff>
      <xdr:row>16</xdr:row>
      <xdr:rowOff>36723</xdr:rowOff>
    </xdr:from>
    <xdr:to>
      <xdr:col>118</xdr:col>
      <xdr:colOff>411493</xdr:colOff>
      <xdr:row>17</xdr:row>
      <xdr:rowOff>12264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3055753" y="3683437"/>
          <a:ext cx="367597" cy="356541"/>
        </a:xfrm>
        <a:prstGeom prst="ellipse">
          <a:avLst/>
        </a:prstGeom>
      </xdr:spPr>
    </xdr:pic>
    <xdr:clientData/>
  </xdr:twoCellAnchor>
  <xdr:twoCellAnchor editAs="oneCell">
    <xdr:from>
      <xdr:col>118</xdr:col>
      <xdr:colOff>43896</xdr:colOff>
      <xdr:row>15</xdr:row>
      <xdr:rowOff>42165</xdr:rowOff>
    </xdr:from>
    <xdr:to>
      <xdr:col>118</xdr:col>
      <xdr:colOff>411493</xdr:colOff>
      <xdr:row>16</xdr:row>
      <xdr:rowOff>17706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3055753" y="3289736"/>
          <a:ext cx="367597" cy="356541"/>
        </a:xfrm>
        <a:prstGeom prst="ellipse">
          <a:avLst/>
        </a:prstGeom>
      </xdr:spPr>
    </xdr:pic>
    <xdr:clientData/>
  </xdr:twoCellAnchor>
  <xdr:twoCellAnchor editAs="oneCell">
    <xdr:from>
      <xdr:col>118</xdr:col>
      <xdr:colOff>43895</xdr:colOff>
      <xdr:row>17</xdr:row>
      <xdr:rowOff>60308</xdr:rowOff>
    </xdr:from>
    <xdr:to>
      <xdr:col>118</xdr:col>
      <xdr:colOff>411492</xdr:colOff>
      <xdr:row>18</xdr:row>
      <xdr:rowOff>17706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3055752" y="4106165"/>
          <a:ext cx="367597" cy="356541"/>
        </a:xfrm>
        <a:prstGeom prst="ellipse">
          <a:avLst/>
        </a:prstGeom>
      </xdr:spPr>
    </xdr:pic>
    <xdr:clientData/>
  </xdr:twoCellAnchor>
  <xdr:twoCellAnchor editAs="oneCell">
    <xdr:from>
      <xdr:col>88</xdr:col>
      <xdr:colOff>0</xdr:colOff>
      <xdr:row>3</xdr:row>
      <xdr:rowOff>127000</xdr:rowOff>
    </xdr:from>
    <xdr:to>
      <xdr:col>89</xdr:col>
      <xdr:colOff>977900</xdr:colOff>
      <xdr:row>11</xdr:row>
      <xdr:rowOff>88900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8188800" y="736600"/>
          <a:ext cx="1689100" cy="1638300"/>
        </a:xfrm>
        <a:prstGeom prst="rect">
          <a:avLst/>
        </a:prstGeom>
      </xdr:spPr>
    </xdr:pic>
    <xdr:clientData/>
  </xdr:twoCellAnchor>
  <xdr:twoCellAnchor editAs="oneCell">
    <xdr:from>
      <xdr:col>89</xdr:col>
      <xdr:colOff>965200</xdr:colOff>
      <xdr:row>3</xdr:row>
      <xdr:rowOff>152400</xdr:rowOff>
    </xdr:from>
    <xdr:to>
      <xdr:col>95</xdr:col>
      <xdr:colOff>677333</xdr:colOff>
      <xdr:row>11</xdr:row>
      <xdr:rowOff>114300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9865200" y="762000"/>
          <a:ext cx="5562600" cy="1638300"/>
        </a:xfrm>
        <a:prstGeom prst="rect">
          <a:avLst/>
        </a:prstGeom>
      </xdr:spPr>
    </xdr:pic>
    <xdr:clientData/>
  </xdr:twoCellAnchor>
  <xdr:twoCellAnchor editAs="oneCell">
    <xdr:from>
      <xdr:col>53</xdr:col>
      <xdr:colOff>50800</xdr:colOff>
      <xdr:row>4</xdr:row>
      <xdr:rowOff>25400</xdr:rowOff>
    </xdr:from>
    <xdr:to>
      <xdr:col>54</xdr:col>
      <xdr:colOff>1028700</xdr:colOff>
      <xdr:row>12</xdr:row>
      <xdr:rowOff>0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8815514" y="823686"/>
          <a:ext cx="1685472" cy="1625600"/>
        </a:xfrm>
        <a:prstGeom prst="rect">
          <a:avLst/>
        </a:prstGeom>
      </xdr:spPr>
    </xdr:pic>
    <xdr:clientData/>
  </xdr:twoCellAnchor>
  <xdr:twoCellAnchor editAs="oneCell">
    <xdr:from>
      <xdr:col>54</xdr:col>
      <xdr:colOff>1016000</xdr:colOff>
      <xdr:row>4</xdr:row>
      <xdr:rowOff>50800</xdr:rowOff>
    </xdr:from>
    <xdr:to>
      <xdr:col>61</xdr:col>
      <xdr:colOff>0</xdr:colOff>
      <xdr:row>12</xdr:row>
      <xdr:rowOff>12700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807600" y="863600"/>
          <a:ext cx="5562600" cy="1638300"/>
        </a:xfrm>
        <a:prstGeom prst="rect">
          <a:avLst/>
        </a:prstGeom>
      </xdr:spPr>
    </xdr:pic>
    <xdr:clientData/>
  </xdr:twoCellAnchor>
  <xdr:twoCellAnchor editAs="oneCell">
    <xdr:from>
      <xdr:col>117</xdr:col>
      <xdr:colOff>25400</xdr:colOff>
      <xdr:row>4</xdr:row>
      <xdr:rowOff>25400</xdr:rowOff>
    </xdr:from>
    <xdr:to>
      <xdr:col>118</xdr:col>
      <xdr:colOff>1003299</xdr:colOff>
      <xdr:row>12</xdr:row>
      <xdr:rowOff>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2445800" y="838200"/>
          <a:ext cx="1689100" cy="1638300"/>
        </a:xfrm>
        <a:prstGeom prst="rect">
          <a:avLst/>
        </a:prstGeom>
      </xdr:spPr>
    </xdr:pic>
    <xdr:clientData/>
  </xdr:twoCellAnchor>
  <xdr:twoCellAnchor editAs="oneCell">
    <xdr:from>
      <xdr:col>118</xdr:col>
      <xdr:colOff>990600</xdr:colOff>
      <xdr:row>4</xdr:row>
      <xdr:rowOff>50800</xdr:rowOff>
    </xdr:from>
    <xdr:to>
      <xdr:col>124</xdr:col>
      <xdr:colOff>101601</xdr:colOff>
      <xdr:row>12</xdr:row>
      <xdr:rowOff>12700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4122200" y="863600"/>
          <a:ext cx="5562600" cy="1638300"/>
        </a:xfrm>
        <a:prstGeom prst="rect">
          <a:avLst/>
        </a:prstGeom>
      </xdr:spPr>
    </xdr:pic>
    <xdr:clientData/>
  </xdr:twoCellAnchor>
  <xdr:twoCellAnchor editAs="oneCell">
    <xdr:from>
      <xdr:col>102</xdr:col>
      <xdr:colOff>254000</xdr:colOff>
      <xdr:row>12</xdr:row>
      <xdr:rowOff>90715</xdr:rowOff>
    </xdr:from>
    <xdr:to>
      <xdr:col>102</xdr:col>
      <xdr:colOff>640072</xdr:colOff>
      <xdr:row>13</xdr:row>
      <xdr:rowOff>120499</xdr:rowOff>
    </xdr:to>
    <xdr:pic>
      <xdr:nvPicPr>
        <xdr:cNvPr id="72" name="Picture 71"/>
        <xdr:cNvPicPr>
          <a:picLocks noChangeAspect="1"/>
        </xdr:cNvPicPr>
      </xdr:nvPicPr>
      <xdr:blipFill rotWithShape="1">
        <a:blip xmlns:r="http://schemas.openxmlformats.org/officeDocument/2006/relationships" r:embed="rId42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ackgroundRemoval t="10000" b="90000" l="10000" r="90000">
                      <a14:foregroundMark x1="66222" y1="87111" x2="66222" y2="87111"/>
                      <a14:foregroundMark x1="49333" y1="61556" x2="49333" y2="61556"/>
                      <a14:foregroundMark x1="57333" y1="48444" x2="64889" y2="55556"/>
                      <a14:foregroundMark x1="37556" y1="49778" x2="60000" y2="49778"/>
                      <a14:foregroundMark x1="37111" y1="35111" x2="65333" y2="34222"/>
                      <a14:foregroundMark x1="64000" y1="21111" x2="34444" y2="24667"/>
                      <a14:foregroundMark x1="39778" y1="30000" x2="40667" y2="75778"/>
                      <a14:foregroundMark x1="60889" y1="29111" x2="61333" y2="77111"/>
                      <a14:foregroundMark x1="34000" y1="76222" x2="68000" y2="75778"/>
                      <a14:foregroundMark x1="37556" y1="70889" x2="66667" y2="70889"/>
                      <a14:foregroundMark x1="50000" y1="67333" x2="42000" y2="60222"/>
                      <a14:foregroundMark x1="49556" y1="29778" x2="45556" y2="27778"/>
                      <a14:foregroundMark x1="50667" y1="24667" x2="44222" y2="24667"/>
                      <a14:foregroundMark x1="41778" y1="28222" x2="32222" y2="28889"/>
                      <a14:foregroundMark x1="37778" y1="58444" x2="34222" y2="58444"/>
                      <a14:foregroundMark x1="58667" y1="64222" x2="56000" y2="64000"/>
                      <a14:foregroundMark x1="37556" y1="64444" x2="28222" y2="64444"/>
                    </a14:backgroundRemoval>
                  </a14:imgEffect>
                </a14:imgLayer>
              </a14:imgProps>
            </a:ext>
          </a:extLst>
        </a:blip>
        <a:srcRect l="29513" t="15380" r="28003" b="15236"/>
        <a:stretch/>
      </xdr:blipFill>
      <xdr:spPr>
        <a:xfrm rot="5400000">
          <a:off x="99519358" y="2461643"/>
          <a:ext cx="229355" cy="386072"/>
        </a:xfrm>
        <a:prstGeom prst="rect">
          <a:avLst/>
        </a:prstGeom>
      </xdr:spPr>
    </xdr:pic>
    <xdr:clientData/>
  </xdr:twoCellAnchor>
  <xdr:twoCellAnchor>
    <xdr:from>
      <xdr:col>56</xdr:col>
      <xdr:colOff>665672</xdr:colOff>
      <xdr:row>11</xdr:row>
      <xdr:rowOff>180122</xdr:rowOff>
    </xdr:from>
    <xdr:to>
      <xdr:col>76</xdr:col>
      <xdr:colOff>301288</xdr:colOff>
      <xdr:row>14</xdr:row>
      <xdr:rowOff>26134</xdr:rowOff>
    </xdr:to>
    <xdr:grpSp>
      <xdr:nvGrpSpPr>
        <xdr:cNvPr id="2" name="Group 1"/>
        <xdr:cNvGrpSpPr/>
      </xdr:nvGrpSpPr>
      <xdr:grpSpPr>
        <a:xfrm>
          <a:off x="63001505" y="2529622"/>
          <a:ext cx="14388783" cy="481012"/>
          <a:chOff x="63149672" y="2429836"/>
          <a:chExt cx="14458330" cy="444727"/>
        </a:xfrm>
      </xdr:grpSpPr>
      <xdr:pic>
        <xdr:nvPicPr>
          <xdr:cNvPr id="39" name="Picture 38"/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63149672" y="2479957"/>
            <a:ext cx="301515" cy="301515"/>
          </a:xfrm>
          <a:prstGeom prst="rect">
            <a:avLst/>
          </a:prstGeom>
        </xdr:spPr>
      </xdr:pic>
      <xdr:pic>
        <xdr:nvPicPr>
          <xdr:cNvPr id="40" name="Picture 39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65336565" y="2429836"/>
            <a:ext cx="378174" cy="365474"/>
          </a:xfrm>
          <a:prstGeom prst="rect">
            <a:avLst/>
          </a:prstGeom>
        </xdr:spPr>
      </xdr:pic>
      <xdr:pic>
        <xdr:nvPicPr>
          <xdr:cNvPr id="41" name="Picture 40"/>
          <xdr:cNvPicPr>
            <a:picLocks noChangeAspect="1"/>
          </xdr:cNvPicPr>
        </xdr:nvPicPr>
        <xdr:blipFill>
          <a:blip xmlns:r="http://schemas.openxmlformats.org/officeDocument/2006/relationships" r:embed="rId19">
            <a:extLst>
              <a:ext uri="{BEBA8EAE-BF5A-486C-A8C5-ECC9F3942E4B}">
                <a14:imgProps xmlns:a14="http://schemas.microsoft.com/office/drawing/2010/main">
                  <a14:imgLayer r:embed="rId44">
                    <a14:imgEffect>
                      <a14:brightnessContrast bright="100000"/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67589133" y="2463973"/>
            <a:ext cx="433244" cy="410590"/>
          </a:xfrm>
          <a:prstGeom prst="rect">
            <a:avLst/>
          </a:prstGeom>
        </xdr:spPr>
      </xdr:pic>
      <xdr:pic>
        <xdr:nvPicPr>
          <xdr:cNvPr id="43" name="Picture 42"/>
          <xdr:cNvPicPr>
            <a:picLocks noChangeAspect="1"/>
          </xdr:cNvPicPr>
        </xdr:nvPicPr>
        <xdr:blipFill>
          <a:blip xmlns:r="http://schemas.openxmlformats.org/officeDocument/2006/relationships" r:embed="rId45">
            <a:extLst>
              <a:ext uri="{BEBA8EAE-BF5A-486C-A8C5-ECC9F3942E4B}">
                <a14:imgProps xmlns:a14="http://schemas.microsoft.com/office/drawing/2010/main">
                  <a14:imgLayer r:embed="rId46">
                    <a14:imgEffect>
                      <a14:backgroundRemoval t="1917" b="97764" l="0" r="100000"/>
                    </a14:imgEffect>
                    <a14:imgEffect>
                      <a14:brightnessContrast bright="100000"/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73650761" y="2458190"/>
            <a:ext cx="387432" cy="396504"/>
          </a:xfrm>
          <a:prstGeom prst="rect">
            <a:avLst/>
          </a:prstGeom>
        </xdr:spPr>
      </xdr:pic>
      <xdr:pic>
        <xdr:nvPicPr>
          <xdr:cNvPr id="44" name="Picture 43"/>
          <xdr:cNvPicPr>
            <a:picLocks noChangeAspect="1"/>
          </xdr:cNvPicPr>
        </xdr:nvPicPr>
        <xdr:blipFill>
          <a:blip xmlns:r="http://schemas.openxmlformats.org/officeDocument/2006/relationships" r:embed="rId47">
            <a:extLst>
              <a:ext uri="{BEBA8EAE-BF5A-486C-A8C5-ECC9F3942E4B}">
                <a14:imgProps xmlns:a14="http://schemas.microsoft.com/office/drawing/2010/main">
                  <a14:imgLayer r:embed="rId48">
                    <a14:imgEffect>
                      <a14:backgroundRemoval t="0" b="100000" l="0" r="100000">
                        <a14:foregroundMark x1="40234" y1="48047" x2="40234" y2="48047"/>
                        <a14:foregroundMark x1="53125" y1="19531" x2="53125" y2="1953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77244916" y="2460057"/>
            <a:ext cx="363086" cy="363086"/>
          </a:xfrm>
          <a:prstGeom prst="rect">
            <a:avLst/>
          </a:prstGeom>
        </xdr:spPr>
      </xdr:pic>
      <xdr:pic>
        <xdr:nvPicPr>
          <xdr:cNvPr id="82" name="Picture 81"/>
          <xdr:cNvPicPr>
            <a:picLocks noChangeAspect="1"/>
          </xdr:cNvPicPr>
        </xdr:nvPicPr>
        <xdr:blipFill rotWithShape="1">
          <a:blip xmlns:r="http://schemas.openxmlformats.org/officeDocument/2006/relationships" r:embed="rId42">
            <a:extLst>
              <a:ext uri="{BEBA8EAE-BF5A-486C-A8C5-ECC9F3942E4B}">
                <a14:imgProps xmlns:a14="http://schemas.microsoft.com/office/drawing/2010/main">
                  <a14:imgLayer r:embed="rId43">
                    <a14:imgEffect>
                      <a14:backgroundRemoval t="10000" b="90000" l="10000" r="90000">
                        <a14:foregroundMark x1="66222" y1="87111" x2="66222" y2="87111"/>
                        <a14:foregroundMark x1="49333" y1="61556" x2="49333" y2="61556"/>
                        <a14:foregroundMark x1="57333" y1="48444" x2="64889" y2="55556"/>
                        <a14:foregroundMark x1="37556" y1="49778" x2="60000" y2="49778"/>
                        <a14:foregroundMark x1="37111" y1="35111" x2="65333" y2="34222"/>
                        <a14:foregroundMark x1="64000" y1="21111" x2="34444" y2="24667"/>
                        <a14:foregroundMark x1="39778" y1="30000" x2="40667" y2="75778"/>
                        <a14:foregroundMark x1="60889" y1="29111" x2="61333" y2="77111"/>
                        <a14:foregroundMark x1="34000" y1="76222" x2="68000" y2="75778"/>
                        <a14:foregroundMark x1="37556" y1="70889" x2="66667" y2="70889"/>
                        <a14:foregroundMark x1="50000" y1="67333" x2="42000" y2="60222"/>
                        <a14:foregroundMark x1="49556" y1="29778" x2="45556" y2="27778"/>
                        <a14:foregroundMark x1="50667" y1="24667" x2="44222" y2="24667"/>
                        <a14:foregroundMark x1="41778" y1="28222" x2="32222" y2="28889"/>
                        <a14:foregroundMark x1="37778" y1="58444" x2="34222" y2="58444"/>
                        <a14:foregroundMark x1="58667" y1="64222" x2="56000" y2="64000"/>
                        <a14:foregroundMark x1="37556" y1="64444" x2="28222" y2="64444"/>
                      </a14:backgroundRemoval>
                    </a14:imgEffect>
                  </a14:imgLayer>
                </a14:imgProps>
              </a:ext>
            </a:extLst>
          </a:blip>
          <a:srcRect l="29513" t="15380" r="28003" b="15236"/>
          <a:stretch/>
        </xdr:blipFill>
        <xdr:spPr>
          <a:xfrm rot="5400000">
            <a:off x="70820080" y="2442139"/>
            <a:ext cx="231169" cy="382443"/>
          </a:xfrm>
          <a:prstGeom prst="rect">
            <a:avLst/>
          </a:prstGeom>
        </xdr:spPr>
      </xdr:pic>
    </xdr:grpSp>
    <xdr:clientData/>
  </xdr:twoCellAnchor>
  <xdr:twoCellAnchor editAs="oneCell">
    <xdr:from>
      <xdr:col>54</xdr:col>
      <xdr:colOff>69052</xdr:colOff>
      <xdr:row>31</xdr:row>
      <xdr:rowOff>13446</xdr:rowOff>
    </xdr:from>
    <xdr:to>
      <xdr:col>54</xdr:col>
      <xdr:colOff>473409</xdr:colOff>
      <xdr:row>32</xdr:row>
      <xdr:rowOff>6498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541338" y="9647303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50917</xdr:colOff>
      <xdr:row>32</xdr:row>
      <xdr:rowOff>13451</xdr:rowOff>
    </xdr:from>
    <xdr:to>
      <xdr:col>54</xdr:col>
      <xdr:colOff>455274</xdr:colOff>
      <xdr:row>33</xdr:row>
      <xdr:rowOff>6503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523203" y="10046451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69056</xdr:colOff>
      <xdr:row>33</xdr:row>
      <xdr:rowOff>13453</xdr:rowOff>
    </xdr:from>
    <xdr:to>
      <xdr:col>54</xdr:col>
      <xdr:colOff>473413</xdr:colOff>
      <xdr:row>34</xdr:row>
      <xdr:rowOff>6505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541342" y="10445596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69054</xdr:colOff>
      <xdr:row>34</xdr:row>
      <xdr:rowOff>13452</xdr:rowOff>
    </xdr:from>
    <xdr:to>
      <xdr:col>54</xdr:col>
      <xdr:colOff>473411</xdr:colOff>
      <xdr:row>35</xdr:row>
      <xdr:rowOff>6504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9541340" y="10844738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87436</xdr:colOff>
      <xdr:row>35</xdr:row>
      <xdr:rowOff>31281</xdr:rowOff>
    </xdr:from>
    <xdr:to>
      <xdr:col>54</xdr:col>
      <xdr:colOff>455033</xdr:colOff>
      <xdr:row>36</xdr:row>
      <xdr:rowOff>6823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559722" y="11261710"/>
          <a:ext cx="367597" cy="374684"/>
        </a:xfrm>
        <a:prstGeom prst="ellipse">
          <a:avLst/>
        </a:prstGeom>
      </xdr:spPr>
    </xdr:pic>
    <xdr:clientData/>
  </xdr:twoCellAnchor>
  <xdr:twoCellAnchor editAs="oneCell">
    <xdr:from>
      <xdr:col>54</xdr:col>
      <xdr:colOff>69057</xdr:colOff>
      <xdr:row>36</xdr:row>
      <xdr:rowOff>13453</xdr:rowOff>
    </xdr:from>
    <xdr:to>
      <xdr:col>54</xdr:col>
      <xdr:colOff>473414</xdr:colOff>
      <xdr:row>37</xdr:row>
      <xdr:rowOff>6505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541343" y="11643024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105580</xdr:colOff>
      <xdr:row>37</xdr:row>
      <xdr:rowOff>31279</xdr:rowOff>
    </xdr:from>
    <xdr:to>
      <xdr:col>54</xdr:col>
      <xdr:colOff>473177</xdr:colOff>
      <xdr:row>38</xdr:row>
      <xdr:rowOff>6819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577866" y="12059993"/>
          <a:ext cx="367597" cy="374683"/>
        </a:xfrm>
        <a:prstGeom prst="ellipse">
          <a:avLst/>
        </a:prstGeom>
      </xdr:spPr>
    </xdr:pic>
    <xdr:clientData/>
  </xdr:twoCellAnchor>
  <xdr:twoCellAnchor editAs="oneCell">
    <xdr:from>
      <xdr:col>54</xdr:col>
      <xdr:colOff>69057</xdr:colOff>
      <xdr:row>37</xdr:row>
      <xdr:rowOff>394455</xdr:rowOff>
    </xdr:from>
    <xdr:to>
      <xdr:col>54</xdr:col>
      <xdr:colOff>473414</xdr:colOff>
      <xdr:row>39</xdr:row>
      <xdr:rowOff>6507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9541343" y="12423169"/>
          <a:ext cx="404357" cy="410338"/>
        </a:xfrm>
        <a:prstGeom prst="ellipse">
          <a:avLst/>
        </a:prstGeom>
      </xdr:spPr>
    </xdr:pic>
    <xdr:clientData/>
  </xdr:twoCellAnchor>
  <xdr:twoCellAnchor editAs="oneCell">
    <xdr:from>
      <xdr:col>54</xdr:col>
      <xdr:colOff>54420</xdr:colOff>
      <xdr:row>50</xdr:row>
      <xdr:rowOff>36286</xdr:rowOff>
    </xdr:from>
    <xdr:to>
      <xdr:col>54</xdr:col>
      <xdr:colOff>458777</xdr:colOff>
      <xdr:row>50</xdr:row>
      <xdr:rowOff>431505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526706" y="16256000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36285</xdr:colOff>
      <xdr:row>51</xdr:row>
      <xdr:rowOff>36291</xdr:rowOff>
    </xdr:from>
    <xdr:to>
      <xdr:col>54</xdr:col>
      <xdr:colOff>440642</xdr:colOff>
      <xdr:row>51</xdr:row>
      <xdr:rowOff>431509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508571" y="16655148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54424</xdr:colOff>
      <xdr:row>52</xdr:row>
      <xdr:rowOff>36293</xdr:rowOff>
    </xdr:from>
    <xdr:to>
      <xdr:col>54</xdr:col>
      <xdr:colOff>458781</xdr:colOff>
      <xdr:row>52</xdr:row>
      <xdr:rowOff>431512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526710" y="17054293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54422</xdr:colOff>
      <xdr:row>53</xdr:row>
      <xdr:rowOff>36292</xdr:rowOff>
    </xdr:from>
    <xdr:to>
      <xdr:col>54</xdr:col>
      <xdr:colOff>458779</xdr:colOff>
      <xdr:row>53</xdr:row>
      <xdr:rowOff>431511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9526708" y="17453435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72804</xdr:colOff>
      <xdr:row>54</xdr:row>
      <xdr:rowOff>54121</xdr:rowOff>
    </xdr:from>
    <xdr:to>
      <xdr:col>54</xdr:col>
      <xdr:colOff>440401</xdr:colOff>
      <xdr:row>54</xdr:row>
      <xdr:rowOff>431828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545090" y="17870407"/>
          <a:ext cx="367597" cy="374684"/>
        </a:xfrm>
        <a:prstGeom prst="ellipse">
          <a:avLst/>
        </a:prstGeom>
      </xdr:spPr>
    </xdr:pic>
    <xdr:clientData/>
  </xdr:twoCellAnchor>
  <xdr:twoCellAnchor editAs="oneCell">
    <xdr:from>
      <xdr:col>54</xdr:col>
      <xdr:colOff>54425</xdr:colOff>
      <xdr:row>55</xdr:row>
      <xdr:rowOff>36292</xdr:rowOff>
    </xdr:from>
    <xdr:to>
      <xdr:col>54</xdr:col>
      <xdr:colOff>458782</xdr:colOff>
      <xdr:row>55</xdr:row>
      <xdr:rowOff>431512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526711" y="18251721"/>
          <a:ext cx="404357" cy="392195"/>
        </a:xfrm>
        <a:prstGeom prst="ellipse">
          <a:avLst/>
        </a:prstGeom>
      </xdr:spPr>
    </xdr:pic>
    <xdr:clientData/>
  </xdr:twoCellAnchor>
  <xdr:twoCellAnchor editAs="oneCell">
    <xdr:from>
      <xdr:col>54</xdr:col>
      <xdr:colOff>90948</xdr:colOff>
      <xdr:row>56</xdr:row>
      <xdr:rowOff>54119</xdr:rowOff>
    </xdr:from>
    <xdr:to>
      <xdr:col>54</xdr:col>
      <xdr:colOff>458545</xdr:colOff>
      <xdr:row>56</xdr:row>
      <xdr:rowOff>431826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563234" y="18668690"/>
          <a:ext cx="367597" cy="374683"/>
        </a:xfrm>
        <a:prstGeom prst="ellipse">
          <a:avLst/>
        </a:prstGeom>
      </xdr:spPr>
    </xdr:pic>
    <xdr:clientData/>
  </xdr:twoCellAnchor>
  <xdr:twoCellAnchor editAs="oneCell">
    <xdr:from>
      <xdr:col>54</xdr:col>
      <xdr:colOff>54425</xdr:colOff>
      <xdr:row>57</xdr:row>
      <xdr:rowOff>18152</xdr:rowOff>
    </xdr:from>
    <xdr:to>
      <xdr:col>54</xdr:col>
      <xdr:colOff>458782</xdr:colOff>
      <xdr:row>57</xdr:row>
      <xdr:rowOff>431513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9526711" y="19031866"/>
          <a:ext cx="404357" cy="410338"/>
        </a:xfrm>
        <a:prstGeom prst="ellipse">
          <a:avLst/>
        </a:prstGeom>
      </xdr:spPr>
    </xdr:pic>
    <xdr:clientData/>
  </xdr:twoCellAnchor>
  <xdr:twoCellAnchor>
    <xdr:from>
      <xdr:col>56</xdr:col>
      <xdr:colOff>672929</xdr:colOff>
      <xdr:row>28</xdr:row>
      <xdr:rowOff>205524</xdr:rowOff>
    </xdr:from>
    <xdr:to>
      <xdr:col>76</xdr:col>
      <xdr:colOff>308545</xdr:colOff>
      <xdr:row>29</xdr:row>
      <xdr:rowOff>251109</xdr:rowOff>
    </xdr:to>
    <xdr:grpSp>
      <xdr:nvGrpSpPr>
        <xdr:cNvPr id="108" name="Group 107"/>
        <xdr:cNvGrpSpPr/>
      </xdr:nvGrpSpPr>
      <xdr:grpSpPr>
        <a:xfrm>
          <a:off x="63008762" y="8820357"/>
          <a:ext cx="14388783" cy="447752"/>
          <a:chOff x="63149672" y="2429836"/>
          <a:chExt cx="14458330" cy="444727"/>
        </a:xfrm>
      </xdr:grpSpPr>
      <xdr:pic>
        <xdr:nvPicPr>
          <xdr:cNvPr id="109" name="Picture 108"/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63149672" y="2479957"/>
            <a:ext cx="301515" cy="301515"/>
          </a:xfrm>
          <a:prstGeom prst="rect">
            <a:avLst/>
          </a:prstGeom>
        </xdr:spPr>
      </xdr:pic>
      <xdr:pic>
        <xdr:nvPicPr>
          <xdr:cNvPr id="110" name="Picture 109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65336565" y="2429836"/>
            <a:ext cx="378174" cy="365474"/>
          </a:xfrm>
          <a:prstGeom prst="rect">
            <a:avLst/>
          </a:prstGeom>
        </xdr:spPr>
      </xdr:pic>
      <xdr:pic>
        <xdr:nvPicPr>
          <xdr:cNvPr id="111" name="Picture 110"/>
          <xdr:cNvPicPr>
            <a:picLocks noChangeAspect="1"/>
          </xdr:cNvPicPr>
        </xdr:nvPicPr>
        <xdr:blipFill>
          <a:blip xmlns:r="http://schemas.openxmlformats.org/officeDocument/2006/relationships" r:embed="rId19">
            <a:extLst>
              <a:ext uri="{BEBA8EAE-BF5A-486C-A8C5-ECC9F3942E4B}">
                <a14:imgProps xmlns:a14="http://schemas.microsoft.com/office/drawing/2010/main">
                  <a14:imgLayer r:embed="rId44">
                    <a14:imgEffect>
                      <a14:brightnessContrast bright="100000"/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67589133" y="2463973"/>
            <a:ext cx="433244" cy="410590"/>
          </a:xfrm>
          <a:prstGeom prst="rect">
            <a:avLst/>
          </a:prstGeom>
        </xdr:spPr>
      </xdr:pic>
      <xdr:pic>
        <xdr:nvPicPr>
          <xdr:cNvPr id="112" name="Picture 111"/>
          <xdr:cNvPicPr>
            <a:picLocks noChangeAspect="1"/>
          </xdr:cNvPicPr>
        </xdr:nvPicPr>
        <xdr:blipFill>
          <a:blip xmlns:r="http://schemas.openxmlformats.org/officeDocument/2006/relationships" r:embed="rId45">
            <a:extLst>
              <a:ext uri="{BEBA8EAE-BF5A-486C-A8C5-ECC9F3942E4B}">
                <a14:imgProps xmlns:a14="http://schemas.microsoft.com/office/drawing/2010/main">
                  <a14:imgLayer r:embed="rId46">
                    <a14:imgEffect>
                      <a14:backgroundRemoval t="1917" b="97764" l="0" r="100000"/>
                    </a14:imgEffect>
                    <a14:imgEffect>
                      <a14:brightnessContrast bright="100000"/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73650761" y="2458190"/>
            <a:ext cx="387432" cy="396504"/>
          </a:xfrm>
          <a:prstGeom prst="rect">
            <a:avLst/>
          </a:prstGeom>
        </xdr:spPr>
      </xdr:pic>
      <xdr:pic>
        <xdr:nvPicPr>
          <xdr:cNvPr id="113" name="Picture 112"/>
          <xdr:cNvPicPr>
            <a:picLocks noChangeAspect="1"/>
          </xdr:cNvPicPr>
        </xdr:nvPicPr>
        <xdr:blipFill>
          <a:blip xmlns:r="http://schemas.openxmlformats.org/officeDocument/2006/relationships" r:embed="rId47">
            <a:extLst>
              <a:ext uri="{BEBA8EAE-BF5A-486C-A8C5-ECC9F3942E4B}">
                <a14:imgProps xmlns:a14="http://schemas.microsoft.com/office/drawing/2010/main">
                  <a14:imgLayer r:embed="rId48">
                    <a14:imgEffect>
                      <a14:backgroundRemoval t="0" b="100000" l="0" r="100000">
                        <a14:foregroundMark x1="40234" y1="48047" x2="40234" y2="48047"/>
                        <a14:foregroundMark x1="53125" y1="19531" x2="53125" y2="1953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77244916" y="2460057"/>
            <a:ext cx="363086" cy="363086"/>
          </a:xfrm>
          <a:prstGeom prst="rect">
            <a:avLst/>
          </a:prstGeom>
        </xdr:spPr>
      </xdr:pic>
      <xdr:pic>
        <xdr:nvPicPr>
          <xdr:cNvPr id="114" name="Picture 113"/>
          <xdr:cNvPicPr>
            <a:picLocks noChangeAspect="1"/>
          </xdr:cNvPicPr>
        </xdr:nvPicPr>
        <xdr:blipFill rotWithShape="1">
          <a:blip xmlns:r="http://schemas.openxmlformats.org/officeDocument/2006/relationships" r:embed="rId42">
            <a:extLst>
              <a:ext uri="{BEBA8EAE-BF5A-486C-A8C5-ECC9F3942E4B}">
                <a14:imgProps xmlns:a14="http://schemas.microsoft.com/office/drawing/2010/main">
                  <a14:imgLayer r:embed="rId43">
                    <a14:imgEffect>
                      <a14:backgroundRemoval t="10000" b="90000" l="10000" r="90000">
                        <a14:foregroundMark x1="66222" y1="87111" x2="66222" y2="87111"/>
                        <a14:foregroundMark x1="49333" y1="61556" x2="49333" y2="61556"/>
                        <a14:foregroundMark x1="57333" y1="48444" x2="64889" y2="55556"/>
                        <a14:foregroundMark x1="37556" y1="49778" x2="60000" y2="49778"/>
                        <a14:foregroundMark x1="37111" y1="35111" x2="65333" y2="34222"/>
                        <a14:foregroundMark x1="64000" y1="21111" x2="34444" y2="24667"/>
                        <a14:foregroundMark x1="39778" y1="30000" x2="40667" y2="75778"/>
                        <a14:foregroundMark x1="60889" y1="29111" x2="61333" y2="77111"/>
                        <a14:foregroundMark x1="34000" y1="76222" x2="68000" y2="75778"/>
                        <a14:foregroundMark x1="37556" y1="70889" x2="66667" y2="70889"/>
                        <a14:foregroundMark x1="50000" y1="67333" x2="42000" y2="60222"/>
                        <a14:foregroundMark x1="49556" y1="29778" x2="45556" y2="27778"/>
                        <a14:foregroundMark x1="50667" y1="24667" x2="44222" y2="24667"/>
                        <a14:foregroundMark x1="41778" y1="28222" x2="32222" y2="28889"/>
                        <a14:foregroundMark x1="37778" y1="58444" x2="34222" y2="58444"/>
                        <a14:foregroundMark x1="58667" y1="64222" x2="56000" y2="64000"/>
                        <a14:foregroundMark x1="37556" y1="64444" x2="28222" y2="64444"/>
                      </a14:backgroundRemoval>
                    </a14:imgEffect>
                  </a14:imgLayer>
                </a14:imgProps>
              </a:ext>
            </a:extLst>
          </a:blip>
          <a:srcRect l="29513" t="15380" r="28003" b="15236"/>
          <a:stretch/>
        </xdr:blipFill>
        <xdr:spPr>
          <a:xfrm rot="5400000">
            <a:off x="70820080" y="2442139"/>
            <a:ext cx="231169" cy="382443"/>
          </a:xfrm>
          <a:prstGeom prst="rect">
            <a:avLst/>
          </a:prstGeom>
        </xdr:spPr>
      </xdr:pic>
    </xdr:grpSp>
    <xdr:clientData/>
  </xdr:twoCellAnchor>
  <xdr:twoCellAnchor>
    <xdr:from>
      <xdr:col>56</xdr:col>
      <xdr:colOff>662043</xdr:colOff>
      <xdr:row>47</xdr:row>
      <xdr:rowOff>176496</xdr:rowOff>
    </xdr:from>
    <xdr:to>
      <xdr:col>76</xdr:col>
      <xdr:colOff>297659</xdr:colOff>
      <xdr:row>48</xdr:row>
      <xdr:rowOff>222080</xdr:rowOff>
    </xdr:to>
    <xdr:grpSp>
      <xdr:nvGrpSpPr>
        <xdr:cNvPr id="115" name="Group 114"/>
        <xdr:cNvGrpSpPr/>
      </xdr:nvGrpSpPr>
      <xdr:grpSpPr>
        <a:xfrm>
          <a:off x="62997876" y="16538329"/>
          <a:ext cx="14388783" cy="490084"/>
          <a:chOff x="63149672" y="2429836"/>
          <a:chExt cx="14458330" cy="444727"/>
        </a:xfrm>
      </xdr:grpSpPr>
      <xdr:pic>
        <xdr:nvPicPr>
          <xdr:cNvPr id="116" name="Picture 115"/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63149672" y="2479957"/>
            <a:ext cx="301515" cy="301515"/>
          </a:xfrm>
          <a:prstGeom prst="rect">
            <a:avLst/>
          </a:prstGeom>
        </xdr:spPr>
      </xdr:pic>
      <xdr:pic>
        <xdr:nvPicPr>
          <xdr:cNvPr id="117" name="Picture 116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65336565" y="2429836"/>
            <a:ext cx="378174" cy="365474"/>
          </a:xfrm>
          <a:prstGeom prst="rect">
            <a:avLst/>
          </a:prstGeom>
        </xdr:spPr>
      </xdr:pic>
      <xdr:pic>
        <xdr:nvPicPr>
          <xdr:cNvPr id="118" name="Picture 117"/>
          <xdr:cNvPicPr>
            <a:picLocks noChangeAspect="1"/>
          </xdr:cNvPicPr>
        </xdr:nvPicPr>
        <xdr:blipFill>
          <a:blip xmlns:r="http://schemas.openxmlformats.org/officeDocument/2006/relationships" r:embed="rId19">
            <a:extLst>
              <a:ext uri="{BEBA8EAE-BF5A-486C-A8C5-ECC9F3942E4B}">
                <a14:imgProps xmlns:a14="http://schemas.microsoft.com/office/drawing/2010/main">
                  <a14:imgLayer r:embed="rId44">
                    <a14:imgEffect>
                      <a14:brightnessContrast bright="100000"/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67589133" y="2463973"/>
            <a:ext cx="433244" cy="410590"/>
          </a:xfrm>
          <a:prstGeom prst="rect">
            <a:avLst/>
          </a:prstGeom>
        </xdr:spPr>
      </xdr:pic>
      <xdr:pic>
        <xdr:nvPicPr>
          <xdr:cNvPr id="119" name="Picture 118"/>
          <xdr:cNvPicPr>
            <a:picLocks noChangeAspect="1"/>
          </xdr:cNvPicPr>
        </xdr:nvPicPr>
        <xdr:blipFill>
          <a:blip xmlns:r="http://schemas.openxmlformats.org/officeDocument/2006/relationships" r:embed="rId45">
            <a:extLst>
              <a:ext uri="{BEBA8EAE-BF5A-486C-A8C5-ECC9F3942E4B}">
                <a14:imgProps xmlns:a14="http://schemas.microsoft.com/office/drawing/2010/main">
                  <a14:imgLayer r:embed="rId46">
                    <a14:imgEffect>
                      <a14:backgroundRemoval t="1917" b="97764" l="0" r="100000"/>
                    </a14:imgEffect>
                    <a14:imgEffect>
                      <a14:brightnessContrast bright="100000"/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73650761" y="2458190"/>
            <a:ext cx="387432" cy="396504"/>
          </a:xfrm>
          <a:prstGeom prst="rect">
            <a:avLst/>
          </a:prstGeom>
        </xdr:spPr>
      </xdr:pic>
      <xdr:pic>
        <xdr:nvPicPr>
          <xdr:cNvPr id="120" name="Picture 119"/>
          <xdr:cNvPicPr>
            <a:picLocks noChangeAspect="1"/>
          </xdr:cNvPicPr>
        </xdr:nvPicPr>
        <xdr:blipFill>
          <a:blip xmlns:r="http://schemas.openxmlformats.org/officeDocument/2006/relationships" r:embed="rId47">
            <a:extLst>
              <a:ext uri="{BEBA8EAE-BF5A-486C-A8C5-ECC9F3942E4B}">
                <a14:imgProps xmlns:a14="http://schemas.microsoft.com/office/drawing/2010/main">
                  <a14:imgLayer r:embed="rId48">
                    <a14:imgEffect>
                      <a14:backgroundRemoval t="0" b="100000" l="0" r="100000">
                        <a14:foregroundMark x1="40234" y1="48047" x2="40234" y2="48047"/>
                        <a14:foregroundMark x1="53125" y1="19531" x2="53125" y2="19531"/>
                      </a14:backgroundRemoval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77244916" y="2460057"/>
            <a:ext cx="363086" cy="363086"/>
          </a:xfrm>
          <a:prstGeom prst="rect">
            <a:avLst/>
          </a:prstGeom>
        </xdr:spPr>
      </xdr:pic>
      <xdr:pic>
        <xdr:nvPicPr>
          <xdr:cNvPr id="121" name="Picture 120"/>
          <xdr:cNvPicPr>
            <a:picLocks noChangeAspect="1"/>
          </xdr:cNvPicPr>
        </xdr:nvPicPr>
        <xdr:blipFill rotWithShape="1">
          <a:blip xmlns:r="http://schemas.openxmlformats.org/officeDocument/2006/relationships" r:embed="rId42">
            <a:extLst>
              <a:ext uri="{BEBA8EAE-BF5A-486C-A8C5-ECC9F3942E4B}">
                <a14:imgProps xmlns:a14="http://schemas.microsoft.com/office/drawing/2010/main">
                  <a14:imgLayer r:embed="rId43">
                    <a14:imgEffect>
                      <a14:backgroundRemoval t="10000" b="90000" l="10000" r="90000">
                        <a14:foregroundMark x1="66222" y1="87111" x2="66222" y2="87111"/>
                        <a14:foregroundMark x1="49333" y1="61556" x2="49333" y2="61556"/>
                        <a14:foregroundMark x1="57333" y1="48444" x2="64889" y2="55556"/>
                        <a14:foregroundMark x1="37556" y1="49778" x2="60000" y2="49778"/>
                        <a14:foregroundMark x1="37111" y1="35111" x2="65333" y2="34222"/>
                        <a14:foregroundMark x1="64000" y1="21111" x2="34444" y2="24667"/>
                        <a14:foregroundMark x1="39778" y1="30000" x2="40667" y2="75778"/>
                        <a14:foregroundMark x1="60889" y1="29111" x2="61333" y2="77111"/>
                        <a14:foregroundMark x1="34000" y1="76222" x2="68000" y2="75778"/>
                        <a14:foregroundMark x1="37556" y1="70889" x2="66667" y2="70889"/>
                        <a14:foregroundMark x1="50000" y1="67333" x2="42000" y2="60222"/>
                        <a14:foregroundMark x1="49556" y1="29778" x2="45556" y2="27778"/>
                        <a14:foregroundMark x1="50667" y1="24667" x2="44222" y2="24667"/>
                        <a14:foregroundMark x1="41778" y1="28222" x2="32222" y2="28889"/>
                        <a14:foregroundMark x1="37778" y1="58444" x2="34222" y2="58444"/>
                        <a14:foregroundMark x1="58667" y1="64222" x2="56000" y2="64000"/>
                        <a14:foregroundMark x1="37556" y1="64444" x2="28222" y2="64444"/>
                      </a14:backgroundRemoval>
                    </a14:imgEffect>
                  </a14:imgLayer>
                </a14:imgProps>
              </a:ext>
            </a:extLst>
          </a:blip>
          <a:srcRect l="29513" t="15380" r="28003" b="15236"/>
          <a:stretch/>
        </xdr:blipFill>
        <xdr:spPr>
          <a:xfrm rot="5400000">
            <a:off x="70820080" y="2442139"/>
            <a:ext cx="231169" cy="382443"/>
          </a:xfrm>
          <a:prstGeom prst="rect">
            <a:avLst/>
          </a:prstGeom>
        </xdr:spPr>
      </xdr:pic>
    </xdr:grpSp>
    <xdr:clientData/>
  </xdr:twoCellAnchor>
  <xdr:twoCellAnchor editAs="oneCell">
    <xdr:from>
      <xdr:col>53</xdr:col>
      <xdr:colOff>18143</xdr:colOff>
      <xdr:row>47</xdr:row>
      <xdr:rowOff>54433</xdr:rowOff>
    </xdr:from>
    <xdr:to>
      <xdr:col>54</xdr:col>
      <xdr:colOff>85271</xdr:colOff>
      <xdr:row>48</xdr:row>
      <xdr:rowOff>425152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8649810" y="16416266"/>
          <a:ext cx="765628" cy="815219"/>
        </a:xfrm>
        <a:prstGeom prst="rect">
          <a:avLst/>
        </a:prstGeom>
      </xdr:spPr>
    </xdr:pic>
    <xdr:clientData/>
  </xdr:twoCellAnchor>
  <xdr:twoCellAnchor>
    <xdr:from>
      <xdr:col>88</xdr:col>
      <xdr:colOff>691055</xdr:colOff>
      <xdr:row>50</xdr:row>
      <xdr:rowOff>41272</xdr:rowOff>
    </xdr:from>
    <xdr:to>
      <xdr:col>89</xdr:col>
      <xdr:colOff>426848</xdr:colOff>
      <xdr:row>65</xdr:row>
      <xdr:rowOff>387816</xdr:rowOff>
    </xdr:to>
    <xdr:grpSp>
      <xdr:nvGrpSpPr>
        <xdr:cNvPr id="6" name="Group 5"/>
        <xdr:cNvGrpSpPr/>
      </xdr:nvGrpSpPr>
      <xdr:grpSpPr>
        <a:xfrm>
          <a:off x="88130555" y="17736605"/>
          <a:ext cx="434293" cy="7014044"/>
          <a:chOff x="87982389" y="11386605"/>
          <a:chExt cx="434293" cy="7014044"/>
        </a:xfrm>
      </xdr:grpSpPr>
      <xdr:pic>
        <xdr:nvPicPr>
          <xdr:cNvPr id="191" name="Picture 190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87995090" y="11386605"/>
            <a:ext cx="404357" cy="395218"/>
          </a:xfrm>
          <a:prstGeom prst="ellipse">
            <a:avLst/>
          </a:prstGeom>
        </xdr:spPr>
      </xdr:pic>
      <xdr:pic>
        <xdr:nvPicPr>
          <xdr:cNvPr id="192" name="Picture 191"/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87992368" y="11834130"/>
            <a:ext cx="395285" cy="400662"/>
          </a:xfrm>
          <a:prstGeom prst="ellipse">
            <a:avLst/>
          </a:prstGeom>
        </xdr:spPr>
      </xdr:pic>
      <xdr:pic>
        <xdr:nvPicPr>
          <xdr:cNvPr id="193" name="Picture 192"/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87982389" y="12296770"/>
            <a:ext cx="404357" cy="395219"/>
          </a:xfrm>
          <a:prstGeom prst="ellipse">
            <a:avLst/>
          </a:prstGeom>
        </xdr:spPr>
      </xdr:pic>
      <xdr:pic>
        <xdr:nvPicPr>
          <xdr:cNvPr id="194" name="Picture 193"/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87995090" y="12701963"/>
            <a:ext cx="404357" cy="400661"/>
          </a:xfrm>
          <a:prstGeom prst="ellipse">
            <a:avLst/>
          </a:prstGeom>
        </xdr:spPr>
      </xdr:pic>
      <xdr:pic>
        <xdr:nvPicPr>
          <xdr:cNvPr id="195" name="Picture 194"/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88000532" y="13164607"/>
            <a:ext cx="404357" cy="395219"/>
          </a:xfrm>
          <a:prstGeom prst="ellipse">
            <a:avLst/>
          </a:prstGeom>
        </xdr:spPr>
      </xdr:pic>
      <xdr:pic>
        <xdr:nvPicPr>
          <xdr:cNvPr id="196" name="Picture 195"/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87995089" y="13590966"/>
            <a:ext cx="404357" cy="400662"/>
          </a:xfrm>
          <a:prstGeom prst="ellipse">
            <a:avLst/>
          </a:prstGeom>
        </xdr:spPr>
      </xdr:pic>
      <xdr:pic>
        <xdr:nvPicPr>
          <xdr:cNvPr id="197" name="Picture 196"/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87995086" y="14053606"/>
            <a:ext cx="404357" cy="395219"/>
          </a:xfrm>
          <a:prstGeom prst="ellipse">
            <a:avLst/>
          </a:prstGeom>
        </xdr:spPr>
      </xdr:pic>
      <xdr:pic>
        <xdr:nvPicPr>
          <xdr:cNvPr id="198" name="Picture 197"/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87988739" y="14501133"/>
            <a:ext cx="404357" cy="413362"/>
          </a:xfrm>
          <a:prstGeom prst="ellipse">
            <a:avLst/>
          </a:prstGeom>
        </xdr:spPr>
      </xdr:pic>
      <xdr:pic>
        <xdr:nvPicPr>
          <xdr:cNvPr id="199" name="Picture 198"/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88006883" y="14942609"/>
            <a:ext cx="404357" cy="395219"/>
          </a:xfrm>
          <a:prstGeom prst="ellipse">
            <a:avLst/>
          </a:prstGeom>
        </xdr:spPr>
      </xdr:pic>
      <xdr:pic>
        <xdr:nvPicPr>
          <xdr:cNvPr id="200" name="Picture 199"/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88006882" y="15368969"/>
            <a:ext cx="404357" cy="413361"/>
          </a:xfrm>
          <a:prstGeom prst="ellipse">
            <a:avLst/>
          </a:prstGeom>
        </xdr:spPr>
      </xdr:pic>
      <xdr:pic>
        <xdr:nvPicPr>
          <xdr:cNvPr id="201" name="Picture 200"/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87988739" y="15792301"/>
            <a:ext cx="404357" cy="413362"/>
          </a:xfrm>
          <a:prstGeom prst="ellipse">
            <a:avLst/>
          </a:prstGeom>
        </xdr:spPr>
      </xdr:pic>
      <xdr:pic>
        <xdr:nvPicPr>
          <xdr:cNvPr id="202" name="Picture 201"/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88000532" y="16254944"/>
            <a:ext cx="404357" cy="395219"/>
          </a:xfrm>
          <a:prstGeom prst="ellipse">
            <a:avLst/>
          </a:prstGeom>
        </xdr:spPr>
      </xdr:pic>
      <xdr:pic>
        <xdr:nvPicPr>
          <xdr:cNvPr id="203" name="Picture 202"/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88005972" y="16720611"/>
            <a:ext cx="404357" cy="395218"/>
          </a:xfrm>
          <a:prstGeom prst="ellipse">
            <a:avLst/>
          </a:prstGeom>
        </xdr:spPr>
      </xdr:pic>
      <xdr:pic>
        <xdr:nvPicPr>
          <xdr:cNvPr id="204" name="Picture 203"/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88006883" y="17168137"/>
            <a:ext cx="404357" cy="400662"/>
          </a:xfrm>
          <a:prstGeom prst="ellipse">
            <a:avLst/>
          </a:prstGeom>
        </xdr:spPr>
      </xdr:pic>
      <xdr:pic>
        <xdr:nvPicPr>
          <xdr:cNvPr id="205" name="Picture 204"/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88012325" y="17591471"/>
            <a:ext cx="404357" cy="400662"/>
          </a:xfrm>
          <a:prstGeom prst="ellipse">
            <a:avLst/>
          </a:prstGeom>
        </xdr:spPr>
      </xdr:pic>
      <xdr:pic>
        <xdr:nvPicPr>
          <xdr:cNvPr id="206" name="Picture 205"/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88012324" y="18005431"/>
            <a:ext cx="404357" cy="395218"/>
          </a:xfrm>
          <a:prstGeom prst="ellipse">
            <a:avLst/>
          </a:prstGeom>
        </xdr:spPr>
      </xdr:pic>
    </xdr:grpSp>
    <xdr:clientData/>
  </xdr:twoCellAnchor>
  <xdr:twoCellAnchor editAs="oneCell">
    <xdr:from>
      <xdr:col>89</xdr:col>
      <xdr:colOff>1885</xdr:colOff>
      <xdr:row>67</xdr:row>
      <xdr:rowOff>37610</xdr:rowOff>
    </xdr:from>
    <xdr:to>
      <xdr:col>89</xdr:col>
      <xdr:colOff>383348</xdr:colOff>
      <xdr:row>67</xdr:row>
      <xdr:rowOff>406891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50"/>
        <a:srcRect b="25841"/>
        <a:stretch/>
      </xdr:blipFill>
      <xdr:spPr>
        <a:xfrm>
          <a:off x="88139885" y="25289443"/>
          <a:ext cx="381463" cy="369281"/>
        </a:xfrm>
        <a:prstGeom prst="ellipse">
          <a:avLst/>
        </a:prstGeom>
      </xdr:spPr>
    </xdr:pic>
    <xdr:clientData/>
  </xdr:twoCellAnchor>
  <xdr:twoCellAnchor editAs="oneCell">
    <xdr:from>
      <xdr:col>89</xdr:col>
      <xdr:colOff>33930</xdr:colOff>
      <xdr:row>68</xdr:row>
      <xdr:rowOff>70614</xdr:rowOff>
    </xdr:from>
    <xdr:to>
      <xdr:col>89</xdr:col>
      <xdr:colOff>389407</xdr:colOff>
      <xdr:row>68</xdr:row>
      <xdr:rowOff>416219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l="17543" t="4727" r="19299" b="53901"/>
        <a:stretch/>
      </xdr:blipFill>
      <xdr:spPr>
        <a:xfrm>
          <a:off x="88171930" y="25766947"/>
          <a:ext cx="355477" cy="345605"/>
        </a:xfrm>
        <a:prstGeom prst="ellipse">
          <a:avLst/>
        </a:prstGeom>
      </xdr:spPr>
    </xdr:pic>
    <xdr:clientData/>
  </xdr:twoCellAnchor>
  <xdr:twoCellAnchor editAs="oneCell">
    <xdr:from>
      <xdr:col>88</xdr:col>
      <xdr:colOff>683452</xdr:colOff>
      <xdr:row>32</xdr:row>
      <xdr:rowOff>7977</xdr:rowOff>
    </xdr:from>
    <xdr:to>
      <xdr:col>89</xdr:col>
      <xdr:colOff>366415</xdr:colOff>
      <xdr:row>32</xdr:row>
      <xdr:rowOff>389958</xdr:rowOff>
    </xdr:to>
    <xdr:pic>
      <xdr:nvPicPr>
        <xdr:cNvPr id="208" name="Picture 207"/>
        <xdr:cNvPicPr>
          <a:picLocks noChangeAspect="1"/>
        </xdr:cNvPicPr>
      </xdr:nvPicPr>
      <xdr:blipFill rotWithShape="1">
        <a:blip xmlns:r="http://schemas.openxmlformats.org/officeDocument/2006/relationships" r:embed="rId50"/>
        <a:srcRect b="25841"/>
        <a:stretch/>
      </xdr:blipFill>
      <xdr:spPr>
        <a:xfrm>
          <a:off x="88122952" y="10231477"/>
          <a:ext cx="381463" cy="381981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16997</xdr:colOff>
      <xdr:row>33</xdr:row>
      <xdr:rowOff>53680</xdr:rowOff>
    </xdr:from>
    <xdr:to>
      <xdr:col>89</xdr:col>
      <xdr:colOff>372474</xdr:colOff>
      <xdr:row>33</xdr:row>
      <xdr:rowOff>399285</xdr:rowOff>
    </xdr:to>
    <xdr:pic>
      <xdr:nvPicPr>
        <xdr:cNvPr id="209" name="Picture 208"/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l="17543" t="4727" r="19299" b="53901"/>
        <a:stretch/>
      </xdr:blipFill>
      <xdr:spPr>
        <a:xfrm>
          <a:off x="88154997" y="10679347"/>
          <a:ext cx="355477" cy="345605"/>
        </a:xfrm>
        <a:prstGeom prst="ellipse">
          <a:avLst/>
        </a:prstGeom>
      </xdr:spPr>
    </xdr:pic>
    <xdr:clientData/>
  </xdr:twoCellAnchor>
  <xdr:twoCellAnchor>
    <xdr:from>
      <xdr:col>88</xdr:col>
      <xdr:colOff>90783</xdr:colOff>
      <xdr:row>47</xdr:row>
      <xdr:rowOff>165102</xdr:rowOff>
    </xdr:from>
    <xdr:to>
      <xdr:col>88</xdr:col>
      <xdr:colOff>598637</xdr:colOff>
      <xdr:row>48</xdr:row>
      <xdr:rowOff>275172</xdr:rowOff>
    </xdr:to>
    <xdr:pic>
      <xdr:nvPicPr>
        <xdr:cNvPr id="210" name="Picture 20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7530283" y="16526935"/>
          <a:ext cx="507854" cy="554570"/>
        </a:xfrm>
        <a:prstGeom prst="rect">
          <a:avLst/>
        </a:prstGeom>
      </xdr:spPr>
    </xdr:pic>
    <xdr:clientData/>
  </xdr:twoCellAnchor>
  <xdr:twoCellAnchor editAs="oneCell">
    <xdr:from>
      <xdr:col>87</xdr:col>
      <xdr:colOff>677334</xdr:colOff>
      <xdr:row>47</xdr:row>
      <xdr:rowOff>21168</xdr:rowOff>
    </xdr:from>
    <xdr:to>
      <xdr:col>89</xdr:col>
      <xdr:colOff>45962</xdr:colOff>
      <xdr:row>48</xdr:row>
      <xdr:rowOff>391887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7418334" y="16383001"/>
          <a:ext cx="765628" cy="815219"/>
        </a:xfrm>
        <a:prstGeom prst="rect">
          <a:avLst/>
        </a:prstGeom>
      </xdr:spPr>
    </xdr:pic>
    <xdr:clientData/>
  </xdr:twoCellAnchor>
  <xdr:twoCellAnchor editAs="oneCell">
    <xdr:from>
      <xdr:col>53</xdr:col>
      <xdr:colOff>155651</xdr:colOff>
      <xdr:row>47</xdr:row>
      <xdr:rowOff>312061</xdr:rowOff>
    </xdr:from>
    <xdr:to>
      <xdr:col>53</xdr:col>
      <xdr:colOff>574900</xdr:colOff>
      <xdr:row>48</xdr:row>
      <xdr:rowOff>331417</xdr:rowOff>
    </xdr:to>
    <xdr:pic>
      <xdr:nvPicPr>
        <xdr:cNvPr id="211" name="Picture 2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787318" y="16673894"/>
          <a:ext cx="419249" cy="463856"/>
        </a:xfrm>
        <a:prstGeom prst="rect">
          <a:avLst/>
        </a:prstGeom>
      </xdr:spPr>
    </xdr:pic>
    <xdr:clientData/>
  </xdr:twoCellAnchor>
  <xdr:twoCellAnchor editAs="oneCell">
    <xdr:from>
      <xdr:col>91</xdr:col>
      <xdr:colOff>597725</xdr:colOff>
      <xdr:row>167</xdr:row>
      <xdr:rowOff>325587</xdr:rowOff>
    </xdr:from>
    <xdr:to>
      <xdr:col>92</xdr:col>
      <xdr:colOff>85654</xdr:colOff>
      <xdr:row>168</xdr:row>
      <xdr:rowOff>164278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1487392" y="52416754"/>
          <a:ext cx="355762" cy="389024"/>
        </a:xfrm>
        <a:prstGeom prst="rect">
          <a:avLst/>
        </a:prstGeom>
      </xdr:spPr>
    </xdr:pic>
    <xdr:clientData/>
  </xdr:twoCellAnchor>
  <xdr:twoCellAnchor editAs="oneCell">
    <xdr:from>
      <xdr:col>95</xdr:col>
      <xdr:colOff>116431</xdr:colOff>
      <xdr:row>167</xdr:row>
      <xdr:rowOff>353975</xdr:rowOff>
    </xdr:from>
    <xdr:to>
      <xdr:col>95</xdr:col>
      <xdr:colOff>451444</xdr:colOff>
      <xdr:row>168</xdr:row>
      <xdr:rowOff>147986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032931" y="52445142"/>
          <a:ext cx="335013" cy="344344"/>
        </a:xfrm>
        <a:prstGeom prst="rect">
          <a:avLst/>
        </a:prstGeom>
      </xdr:spPr>
    </xdr:pic>
    <xdr:clientData/>
  </xdr:twoCellAnchor>
  <xdr:twoCellAnchor editAs="oneCell">
    <xdr:from>
      <xdr:col>111</xdr:col>
      <xdr:colOff>83331</xdr:colOff>
      <xdr:row>167</xdr:row>
      <xdr:rowOff>301050</xdr:rowOff>
    </xdr:from>
    <xdr:to>
      <xdr:col>111</xdr:col>
      <xdr:colOff>482726</xdr:colOff>
      <xdr:row>168</xdr:row>
      <xdr:rowOff>174302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ackgroundRemoval t="2344" b="89844" l="9766" r="89844">
                      <a14:foregroundMark x1="46484" y1="14453" x2="46484" y2="14453"/>
                      <a14:foregroundMark x1="60547" y1="15234" x2="60547" y2="15234"/>
                      <a14:backgroundMark x1="50391" y1="12891" x2="50391" y2="128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06424664" y="52392217"/>
          <a:ext cx="399395" cy="423585"/>
        </a:xfrm>
        <a:prstGeom prst="rect">
          <a:avLst/>
        </a:prstGeom>
      </xdr:spPr>
    </xdr:pic>
    <xdr:clientData/>
  </xdr:twoCellAnchor>
  <xdr:twoCellAnchor editAs="oneCell">
    <xdr:from>
      <xdr:col>106</xdr:col>
      <xdr:colOff>642680</xdr:colOff>
      <xdr:row>167</xdr:row>
      <xdr:rowOff>303409</xdr:rowOff>
    </xdr:from>
    <xdr:to>
      <xdr:col>107</xdr:col>
      <xdr:colOff>361284</xdr:colOff>
      <xdr:row>168</xdr:row>
      <xdr:rowOff>228236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ackgroundRemoval t="9585" b="93450" l="0" r="100000"/>
                  </a14:imgEffect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02687180" y="52394576"/>
          <a:ext cx="417104" cy="475160"/>
        </a:xfrm>
        <a:prstGeom prst="rect">
          <a:avLst/>
        </a:prstGeom>
      </xdr:spPr>
    </xdr:pic>
    <xdr:clientData/>
  </xdr:twoCellAnchor>
  <xdr:twoCellAnchor editAs="oneCell">
    <xdr:from>
      <xdr:col>97</xdr:col>
      <xdr:colOff>425825</xdr:colOff>
      <xdr:row>167</xdr:row>
      <xdr:rowOff>372022</xdr:rowOff>
    </xdr:from>
    <xdr:to>
      <xdr:col>98</xdr:col>
      <xdr:colOff>112111</xdr:colOff>
      <xdr:row>168</xdr:row>
      <xdr:rowOff>219143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BEBA8EAE-BF5A-486C-A8C5-ECC9F3942E4B}">
              <a14:imgProps xmlns:a14="http://schemas.microsoft.com/office/drawing/2010/main">
                <a14:imgLayer r:embed="rId20"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6141492" y="52463189"/>
          <a:ext cx="384786" cy="397454"/>
        </a:xfrm>
        <a:prstGeom prst="rect">
          <a:avLst/>
        </a:prstGeom>
      </xdr:spPr>
    </xdr:pic>
    <xdr:clientData/>
  </xdr:twoCellAnchor>
  <xdr:twoCellAnchor editAs="oneCell">
    <xdr:from>
      <xdr:col>102</xdr:col>
      <xdr:colOff>254000</xdr:colOff>
      <xdr:row>167</xdr:row>
      <xdr:rowOff>429387</xdr:rowOff>
    </xdr:from>
    <xdr:to>
      <xdr:col>102</xdr:col>
      <xdr:colOff>640072</xdr:colOff>
      <xdr:row>168</xdr:row>
      <xdr:rowOff>120504</xdr:rowOff>
    </xdr:to>
    <xdr:pic>
      <xdr:nvPicPr>
        <xdr:cNvPr id="130" name="Picture 129"/>
        <xdr:cNvPicPr>
          <a:picLocks noChangeAspect="1"/>
        </xdr:cNvPicPr>
      </xdr:nvPicPr>
      <xdr:blipFill rotWithShape="1">
        <a:blip xmlns:r="http://schemas.openxmlformats.org/officeDocument/2006/relationships" r:embed="rId42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ackgroundRemoval t="10000" b="90000" l="10000" r="90000">
                      <a14:foregroundMark x1="66222" y1="87111" x2="66222" y2="87111"/>
                      <a14:foregroundMark x1="49333" y1="61556" x2="49333" y2="61556"/>
                      <a14:foregroundMark x1="57333" y1="48444" x2="64889" y2="55556"/>
                      <a14:foregroundMark x1="37556" y1="49778" x2="60000" y2="49778"/>
                      <a14:foregroundMark x1="37111" y1="35111" x2="65333" y2="34222"/>
                      <a14:foregroundMark x1="64000" y1="21111" x2="34444" y2="24667"/>
                      <a14:foregroundMark x1="39778" y1="30000" x2="40667" y2="75778"/>
                      <a14:foregroundMark x1="60889" y1="29111" x2="61333" y2="77111"/>
                      <a14:foregroundMark x1="34000" y1="76222" x2="68000" y2="75778"/>
                      <a14:foregroundMark x1="37556" y1="70889" x2="66667" y2="70889"/>
                      <a14:foregroundMark x1="50000" y1="67333" x2="42000" y2="60222"/>
                      <a14:foregroundMark x1="49556" y1="29778" x2="45556" y2="27778"/>
                      <a14:foregroundMark x1="50667" y1="24667" x2="44222" y2="24667"/>
                      <a14:foregroundMark x1="41778" y1="28222" x2="32222" y2="28889"/>
                      <a14:foregroundMark x1="37778" y1="58444" x2="34222" y2="58444"/>
                      <a14:foregroundMark x1="58667" y1="64222" x2="56000" y2="64000"/>
                      <a14:foregroundMark x1="37556" y1="64444" x2="28222" y2="64444"/>
                    </a14:backgroundRemoval>
                  </a14:imgEffect>
                </a14:imgLayer>
              </a14:imgProps>
            </a:ext>
          </a:extLst>
        </a:blip>
        <a:srcRect l="29513" t="15380" r="28003" b="15236"/>
        <a:stretch/>
      </xdr:blipFill>
      <xdr:spPr>
        <a:xfrm rot="5400000">
          <a:off x="99576811" y="52448243"/>
          <a:ext cx="241450" cy="386072"/>
        </a:xfrm>
        <a:prstGeom prst="rect">
          <a:avLst/>
        </a:prstGeom>
      </xdr:spPr>
    </xdr:pic>
    <xdr:clientData/>
  </xdr:twoCellAnchor>
  <xdr:twoCellAnchor editAs="oneCell">
    <xdr:from>
      <xdr:col>89</xdr:col>
      <xdr:colOff>13331</xdr:colOff>
      <xdr:row>172</xdr:row>
      <xdr:rowOff>45290</xdr:rowOff>
    </xdr:from>
    <xdr:to>
      <xdr:col>89</xdr:col>
      <xdr:colOff>502603</xdr:colOff>
      <xdr:row>172</xdr:row>
      <xdr:rowOff>523505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8100531" y="53829790"/>
          <a:ext cx="489272" cy="47821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13331</xdr:colOff>
      <xdr:row>171</xdr:row>
      <xdr:rowOff>45290</xdr:rowOff>
    </xdr:from>
    <xdr:to>
      <xdr:col>89</xdr:col>
      <xdr:colOff>502603</xdr:colOff>
      <xdr:row>171</xdr:row>
      <xdr:rowOff>523505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8100531" y="53283690"/>
          <a:ext cx="489272" cy="478215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13331</xdr:colOff>
      <xdr:row>173</xdr:row>
      <xdr:rowOff>26577</xdr:rowOff>
    </xdr:from>
    <xdr:to>
      <xdr:col>89</xdr:col>
      <xdr:colOff>502603</xdr:colOff>
      <xdr:row>173</xdr:row>
      <xdr:rowOff>511378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8100531" y="54357177"/>
          <a:ext cx="489272" cy="484801"/>
        </a:xfrm>
        <a:prstGeom prst="ellipse">
          <a:avLst/>
        </a:prstGeom>
      </xdr:spPr>
    </xdr:pic>
    <xdr:clientData/>
  </xdr:twoCellAnchor>
  <xdr:twoCellAnchor editAs="oneCell">
    <xdr:from>
      <xdr:col>89</xdr:col>
      <xdr:colOff>13331</xdr:colOff>
      <xdr:row>170</xdr:row>
      <xdr:rowOff>15658</xdr:rowOff>
    </xdr:from>
    <xdr:to>
      <xdr:col>89</xdr:col>
      <xdr:colOff>502603</xdr:colOff>
      <xdr:row>170</xdr:row>
      <xdr:rowOff>493872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8100531" y="52707958"/>
          <a:ext cx="489272" cy="478214"/>
        </a:xfrm>
        <a:prstGeom prst="ellipse">
          <a:avLst/>
        </a:prstGeom>
      </xdr:spPr>
    </xdr:pic>
    <xdr:clientData/>
  </xdr:twoCellAnchor>
  <xdr:twoCellAnchor editAs="oneCell">
    <xdr:from>
      <xdr:col>87</xdr:col>
      <xdr:colOff>660207</xdr:colOff>
      <xdr:row>162</xdr:row>
      <xdr:rowOff>290259</xdr:rowOff>
    </xdr:from>
    <xdr:to>
      <xdr:col>89</xdr:col>
      <xdr:colOff>694462</xdr:colOff>
      <xdr:row>166</xdr:row>
      <xdr:rowOff>348973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7401207" y="50582259"/>
          <a:ext cx="1431255" cy="1498047"/>
        </a:xfrm>
        <a:prstGeom prst="rect">
          <a:avLst/>
        </a:prstGeom>
      </xdr:spPr>
    </xdr:pic>
    <xdr:clientData/>
  </xdr:twoCellAnchor>
  <xdr:twoCellAnchor>
    <xdr:from>
      <xdr:col>89</xdr:col>
      <xdr:colOff>719660</xdr:colOff>
      <xdr:row>162</xdr:row>
      <xdr:rowOff>127001</xdr:rowOff>
    </xdr:from>
    <xdr:to>
      <xdr:col>98</xdr:col>
      <xdr:colOff>529160</xdr:colOff>
      <xdr:row>166</xdr:row>
      <xdr:rowOff>275168</xdr:rowOff>
    </xdr:to>
    <xdr:sp macro="" textlink="">
      <xdr:nvSpPr>
        <xdr:cNvPr id="9" name="TextBox 8"/>
        <xdr:cNvSpPr txBox="1"/>
      </xdr:nvSpPr>
      <xdr:spPr>
        <a:xfrm>
          <a:off x="88857660" y="50419001"/>
          <a:ext cx="8085667" cy="1587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4400" u="sng"/>
            <a:t>FACEOFF CENTERS COMPARISON</a:t>
          </a:r>
        </a:p>
      </xdr:txBody>
    </xdr:sp>
    <xdr:clientData/>
  </xdr:twoCellAnchor>
  <xdr:twoCellAnchor>
    <xdr:from>
      <xdr:col>88</xdr:col>
      <xdr:colOff>148168</xdr:colOff>
      <xdr:row>132</xdr:row>
      <xdr:rowOff>84667</xdr:rowOff>
    </xdr:from>
    <xdr:to>
      <xdr:col>88</xdr:col>
      <xdr:colOff>656022</xdr:colOff>
      <xdr:row>133</xdr:row>
      <xdr:rowOff>279404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7587668" y="40026167"/>
          <a:ext cx="507854" cy="554570"/>
        </a:xfrm>
        <a:prstGeom prst="rect">
          <a:avLst/>
        </a:prstGeom>
      </xdr:spPr>
    </xdr:pic>
    <xdr:clientData/>
  </xdr:twoCellAnchor>
  <xdr:twoCellAnchor editAs="oneCell">
    <xdr:from>
      <xdr:col>88</xdr:col>
      <xdr:colOff>114878</xdr:colOff>
      <xdr:row>167</xdr:row>
      <xdr:rowOff>296852</xdr:rowOff>
    </xdr:from>
    <xdr:to>
      <xdr:col>88</xdr:col>
      <xdr:colOff>570919</xdr:colOff>
      <xdr:row>168</xdr:row>
      <xdr:rowOff>223843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7554378" y="52388019"/>
          <a:ext cx="456041" cy="477324"/>
        </a:xfrm>
        <a:prstGeom prst="rect">
          <a:avLst/>
        </a:prstGeom>
      </xdr:spPr>
    </xdr:pic>
    <xdr:clientData/>
  </xdr:twoCellAnchor>
  <xdr:twoCellAnchor>
    <xdr:from>
      <xdr:col>92</xdr:col>
      <xdr:colOff>676036</xdr:colOff>
      <xdr:row>86</xdr:row>
      <xdr:rowOff>63499</xdr:rowOff>
    </xdr:from>
    <xdr:to>
      <xdr:col>108</xdr:col>
      <xdr:colOff>200216</xdr:colOff>
      <xdr:row>123</xdr:row>
      <xdr:rowOff>142505</xdr:rowOff>
    </xdr:to>
    <xdr:grpSp>
      <xdr:nvGrpSpPr>
        <xdr:cNvPr id="138" name="Group 137"/>
        <xdr:cNvGrpSpPr/>
      </xdr:nvGrpSpPr>
      <xdr:grpSpPr>
        <a:xfrm>
          <a:off x="92433536" y="30268332"/>
          <a:ext cx="11250513" cy="7910673"/>
          <a:chOff x="85806432" y="10867425"/>
          <a:chExt cx="4059375" cy="2853452"/>
        </a:xfrm>
      </xdr:grpSpPr>
      <xdr:pic>
        <xdr:nvPicPr>
          <xdr:cNvPr id="139" name="Picture 138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87521578" y="10867425"/>
            <a:ext cx="404357" cy="395218"/>
          </a:xfrm>
          <a:prstGeom prst="ellipse">
            <a:avLst/>
          </a:prstGeom>
        </xdr:spPr>
      </xdr:pic>
      <xdr:pic>
        <xdr:nvPicPr>
          <xdr:cNvPr id="140" name="Picture 139"/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88038193" y="11062994"/>
            <a:ext cx="395285" cy="400662"/>
          </a:xfrm>
          <a:prstGeom prst="ellipse">
            <a:avLst/>
          </a:prstGeom>
        </xdr:spPr>
      </xdr:pic>
      <xdr:pic>
        <xdr:nvPicPr>
          <xdr:cNvPr id="141" name="Picture 140"/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88417714" y="11685968"/>
            <a:ext cx="404357" cy="395219"/>
          </a:xfrm>
          <a:prstGeom prst="ellipse">
            <a:avLst/>
          </a:prstGeom>
        </xdr:spPr>
      </xdr:pic>
      <xdr:pic>
        <xdr:nvPicPr>
          <xdr:cNvPr id="142" name="Picture 141"/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89461450" y="12075892"/>
            <a:ext cx="404357" cy="400661"/>
          </a:xfrm>
          <a:prstGeom prst="ellipse">
            <a:avLst/>
          </a:prstGeom>
        </xdr:spPr>
      </xdr:pic>
      <xdr:pic>
        <xdr:nvPicPr>
          <xdr:cNvPr id="143" name="Picture 142"/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88741349" y="12126246"/>
            <a:ext cx="404357" cy="395219"/>
          </a:xfrm>
          <a:prstGeom prst="ellipse">
            <a:avLst/>
          </a:prstGeom>
        </xdr:spPr>
      </xdr:pic>
      <xdr:pic>
        <xdr:nvPicPr>
          <xdr:cNvPr id="144" name="Picture 143"/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88476239" y="12346459"/>
            <a:ext cx="404357" cy="400662"/>
          </a:xfrm>
          <a:prstGeom prst="ellipse">
            <a:avLst/>
          </a:prstGeom>
        </xdr:spPr>
      </xdr:pic>
      <xdr:pic>
        <xdr:nvPicPr>
          <xdr:cNvPr id="145" name="Picture 144"/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88247117" y="12809099"/>
            <a:ext cx="404357" cy="395219"/>
          </a:xfrm>
          <a:prstGeom prst="ellipse">
            <a:avLst/>
          </a:prstGeom>
        </xdr:spPr>
      </xdr:pic>
      <xdr:pic>
        <xdr:nvPicPr>
          <xdr:cNvPr id="146" name="Picture 145"/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87874180" y="13111561"/>
            <a:ext cx="404357" cy="413362"/>
          </a:xfrm>
          <a:prstGeom prst="ellipse">
            <a:avLst/>
          </a:prstGeom>
        </xdr:spPr>
      </xdr:pic>
      <xdr:pic>
        <xdr:nvPicPr>
          <xdr:cNvPr id="147" name="Picture 146"/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87563920" y="13255272"/>
            <a:ext cx="404357" cy="395219"/>
          </a:xfrm>
          <a:prstGeom prst="ellipse">
            <a:avLst/>
          </a:prstGeom>
        </xdr:spPr>
      </xdr:pic>
      <xdr:pic>
        <xdr:nvPicPr>
          <xdr:cNvPr id="148" name="Picture 147"/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87189692" y="13307516"/>
            <a:ext cx="404357" cy="413361"/>
          </a:xfrm>
          <a:prstGeom prst="ellipse">
            <a:avLst/>
          </a:prstGeom>
        </xdr:spPr>
      </xdr:pic>
      <xdr:pic>
        <xdr:nvPicPr>
          <xdr:cNvPr id="149" name="Picture 148"/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86705675" y="13135318"/>
            <a:ext cx="404357" cy="413362"/>
          </a:xfrm>
          <a:prstGeom prst="ellipse">
            <a:avLst/>
          </a:prstGeom>
        </xdr:spPr>
      </xdr:pic>
      <xdr:pic>
        <xdr:nvPicPr>
          <xdr:cNvPr id="150" name="Picture 149"/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86175219" y="12574870"/>
            <a:ext cx="404357" cy="395219"/>
          </a:xfrm>
          <a:prstGeom prst="ellipse">
            <a:avLst/>
          </a:prstGeom>
        </xdr:spPr>
      </xdr:pic>
      <xdr:pic>
        <xdr:nvPicPr>
          <xdr:cNvPr id="151" name="Picture 150"/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85806432" y="12147240"/>
            <a:ext cx="404357" cy="395218"/>
          </a:xfrm>
          <a:prstGeom prst="ellipse">
            <a:avLst/>
          </a:prstGeom>
        </xdr:spPr>
      </xdr:pic>
      <xdr:pic>
        <xdr:nvPicPr>
          <xdr:cNvPr id="152" name="Picture 151"/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86021187" y="11701470"/>
            <a:ext cx="404357" cy="400662"/>
          </a:xfrm>
          <a:prstGeom prst="ellipse">
            <a:avLst/>
          </a:prstGeom>
        </xdr:spPr>
      </xdr:pic>
      <xdr:pic>
        <xdr:nvPicPr>
          <xdr:cNvPr id="153" name="Picture 152"/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86362671" y="11193334"/>
            <a:ext cx="404357" cy="400662"/>
          </a:xfrm>
          <a:prstGeom prst="ellipse">
            <a:avLst/>
          </a:prstGeom>
        </xdr:spPr>
      </xdr:pic>
      <xdr:pic>
        <xdr:nvPicPr>
          <xdr:cNvPr id="154" name="Picture 153"/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86904917" y="10874332"/>
            <a:ext cx="404357" cy="395218"/>
          </a:xfrm>
          <a:prstGeom prst="ellipse">
            <a:avLst/>
          </a:prstGeom>
        </xdr:spPr>
      </xdr:pic>
    </xdr:grpSp>
    <xdr:clientData/>
  </xdr:twoCellAnchor>
  <xdr:twoCellAnchor>
    <xdr:from>
      <xdr:col>89</xdr:col>
      <xdr:colOff>144955</xdr:colOff>
      <xdr:row>102</xdr:row>
      <xdr:rowOff>45505</xdr:rowOff>
    </xdr:from>
    <xdr:to>
      <xdr:col>89</xdr:col>
      <xdr:colOff>579248</xdr:colOff>
      <xdr:row>133</xdr:row>
      <xdr:rowOff>349716</xdr:rowOff>
    </xdr:to>
    <xdr:grpSp>
      <xdr:nvGrpSpPr>
        <xdr:cNvPr id="155" name="Group 154"/>
        <xdr:cNvGrpSpPr/>
      </xdr:nvGrpSpPr>
      <xdr:grpSpPr>
        <a:xfrm>
          <a:off x="88282955" y="33637005"/>
          <a:ext cx="434293" cy="7014044"/>
          <a:chOff x="87982389" y="11386605"/>
          <a:chExt cx="434293" cy="7014044"/>
        </a:xfrm>
      </xdr:grpSpPr>
      <xdr:pic>
        <xdr:nvPicPr>
          <xdr:cNvPr id="156" name="Picture 155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87995090" y="11386605"/>
            <a:ext cx="404357" cy="395218"/>
          </a:xfrm>
          <a:prstGeom prst="ellipse">
            <a:avLst/>
          </a:prstGeom>
        </xdr:spPr>
      </xdr:pic>
      <xdr:pic>
        <xdr:nvPicPr>
          <xdr:cNvPr id="157" name="Picture 156"/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87992368" y="11834130"/>
            <a:ext cx="395285" cy="400662"/>
          </a:xfrm>
          <a:prstGeom prst="ellipse">
            <a:avLst/>
          </a:prstGeom>
        </xdr:spPr>
      </xdr:pic>
      <xdr:pic>
        <xdr:nvPicPr>
          <xdr:cNvPr id="158" name="Picture 157"/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87982389" y="12296770"/>
            <a:ext cx="404357" cy="395219"/>
          </a:xfrm>
          <a:prstGeom prst="ellipse">
            <a:avLst/>
          </a:prstGeom>
        </xdr:spPr>
      </xdr:pic>
      <xdr:pic>
        <xdr:nvPicPr>
          <xdr:cNvPr id="159" name="Picture 158"/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87995090" y="12701963"/>
            <a:ext cx="404357" cy="400661"/>
          </a:xfrm>
          <a:prstGeom prst="ellipse">
            <a:avLst/>
          </a:prstGeom>
        </xdr:spPr>
      </xdr:pic>
      <xdr:pic>
        <xdr:nvPicPr>
          <xdr:cNvPr id="160" name="Picture 159"/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88000532" y="13164607"/>
            <a:ext cx="404357" cy="395219"/>
          </a:xfrm>
          <a:prstGeom prst="ellipse">
            <a:avLst/>
          </a:prstGeom>
        </xdr:spPr>
      </xdr:pic>
      <xdr:pic>
        <xdr:nvPicPr>
          <xdr:cNvPr id="161" name="Picture 160"/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87995089" y="13590966"/>
            <a:ext cx="404357" cy="400662"/>
          </a:xfrm>
          <a:prstGeom prst="ellipse">
            <a:avLst/>
          </a:prstGeom>
        </xdr:spPr>
      </xdr:pic>
      <xdr:pic>
        <xdr:nvPicPr>
          <xdr:cNvPr id="162" name="Picture 161"/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87995086" y="14053606"/>
            <a:ext cx="404357" cy="395219"/>
          </a:xfrm>
          <a:prstGeom prst="ellipse">
            <a:avLst/>
          </a:prstGeom>
        </xdr:spPr>
      </xdr:pic>
      <xdr:pic>
        <xdr:nvPicPr>
          <xdr:cNvPr id="163" name="Picture 162"/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87988739" y="14501133"/>
            <a:ext cx="404357" cy="413362"/>
          </a:xfrm>
          <a:prstGeom prst="ellipse">
            <a:avLst/>
          </a:prstGeom>
        </xdr:spPr>
      </xdr:pic>
      <xdr:pic>
        <xdr:nvPicPr>
          <xdr:cNvPr id="164" name="Picture 163"/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88006883" y="14942609"/>
            <a:ext cx="404357" cy="395219"/>
          </a:xfrm>
          <a:prstGeom prst="ellipse">
            <a:avLst/>
          </a:prstGeom>
        </xdr:spPr>
      </xdr:pic>
      <xdr:pic>
        <xdr:nvPicPr>
          <xdr:cNvPr id="165" name="Picture 164"/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88006882" y="15368969"/>
            <a:ext cx="404357" cy="413361"/>
          </a:xfrm>
          <a:prstGeom prst="ellipse">
            <a:avLst/>
          </a:prstGeom>
        </xdr:spPr>
      </xdr:pic>
      <xdr:pic>
        <xdr:nvPicPr>
          <xdr:cNvPr id="166" name="Picture 165"/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87988739" y="15792301"/>
            <a:ext cx="404357" cy="413362"/>
          </a:xfrm>
          <a:prstGeom prst="ellipse">
            <a:avLst/>
          </a:prstGeom>
        </xdr:spPr>
      </xdr:pic>
      <xdr:pic>
        <xdr:nvPicPr>
          <xdr:cNvPr id="167" name="Picture 166"/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88000532" y="16254944"/>
            <a:ext cx="404357" cy="395219"/>
          </a:xfrm>
          <a:prstGeom prst="ellipse">
            <a:avLst/>
          </a:prstGeom>
        </xdr:spPr>
      </xdr:pic>
      <xdr:pic>
        <xdr:nvPicPr>
          <xdr:cNvPr id="168" name="Picture 167"/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88005972" y="16720611"/>
            <a:ext cx="404357" cy="395218"/>
          </a:xfrm>
          <a:prstGeom prst="ellipse">
            <a:avLst/>
          </a:prstGeom>
        </xdr:spPr>
      </xdr:pic>
      <xdr:pic>
        <xdr:nvPicPr>
          <xdr:cNvPr id="169" name="Picture 168"/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88006883" y="17168137"/>
            <a:ext cx="404357" cy="400662"/>
          </a:xfrm>
          <a:prstGeom prst="ellipse">
            <a:avLst/>
          </a:prstGeom>
        </xdr:spPr>
      </xdr:pic>
      <xdr:pic>
        <xdr:nvPicPr>
          <xdr:cNvPr id="170" name="Picture 169"/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88012325" y="17591471"/>
            <a:ext cx="404357" cy="400662"/>
          </a:xfrm>
          <a:prstGeom prst="ellipse">
            <a:avLst/>
          </a:prstGeom>
        </xdr:spPr>
      </xdr:pic>
      <xdr:pic>
        <xdr:nvPicPr>
          <xdr:cNvPr id="171" name="Picture 170"/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88012324" y="18005431"/>
            <a:ext cx="404357" cy="395218"/>
          </a:xfrm>
          <a:prstGeom prst="ellipse">
            <a:avLst/>
          </a:prstGeom>
        </xdr:spPr>
      </xdr:pic>
    </xdr:grpSp>
    <xdr:clientData/>
  </xdr:twoCellAnchor>
  <xdr:twoCellAnchor editAs="oneCell">
    <xdr:from>
      <xdr:col>80</xdr:col>
      <xdr:colOff>740834</xdr:colOff>
      <xdr:row>16</xdr:row>
      <xdr:rowOff>381000</xdr:rowOff>
    </xdr:from>
    <xdr:to>
      <xdr:col>82</xdr:col>
      <xdr:colOff>194734</xdr:colOff>
      <xdr:row>21</xdr:row>
      <xdr:rowOff>59266</xdr:rowOff>
    </xdr:to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1407001" y="4169833"/>
          <a:ext cx="1676400" cy="16891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36285</xdr:colOff>
      <xdr:row>3</xdr:row>
      <xdr:rowOff>36286</xdr:rowOff>
    </xdr:from>
    <xdr:to>
      <xdr:col>21</xdr:col>
      <xdr:colOff>761045</xdr:colOff>
      <xdr:row>9</xdr:row>
      <xdr:rowOff>69736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471571" y="635000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16</xdr:col>
      <xdr:colOff>182861</xdr:colOff>
      <xdr:row>3</xdr:row>
      <xdr:rowOff>51453</xdr:rowOff>
    </xdr:from>
    <xdr:to>
      <xdr:col>18</xdr:col>
      <xdr:colOff>36668</xdr:colOff>
      <xdr:row>10</xdr:row>
      <xdr:rowOff>8420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60432" y="650167"/>
          <a:ext cx="1395950" cy="135396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199571</xdr:colOff>
      <xdr:row>3</xdr:row>
      <xdr:rowOff>108857</xdr:rowOff>
    </xdr:from>
    <xdr:to>
      <xdr:col>17</xdr:col>
      <xdr:colOff>706616</xdr:colOff>
      <xdr:row>9</xdr:row>
      <xdr:rowOff>142307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77142" y="707571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19</xdr:col>
      <xdr:colOff>427743</xdr:colOff>
      <xdr:row>3</xdr:row>
      <xdr:rowOff>94854</xdr:rowOff>
    </xdr:from>
    <xdr:to>
      <xdr:col>21</xdr:col>
      <xdr:colOff>698931</xdr:colOff>
      <xdr:row>9</xdr:row>
      <xdr:rowOff>128304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409457" y="693568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24</xdr:col>
      <xdr:colOff>184981</xdr:colOff>
      <xdr:row>0</xdr:row>
      <xdr:rowOff>116020</xdr:rowOff>
    </xdr:from>
    <xdr:to>
      <xdr:col>25</xdr:col>
      <xdr:colOff>653220</xdr:colOff>
      <xdr:row>6</xdr:row>
      <xdr:rowOff>58116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0" b="100000" l="0" r="100000">
                      <a14:foregroundMark x1="78516" y1="43359" x2="78516" y2="43359"/>
                      <a14:foregroundMark x1="78125" y1="21875" x2="78125" y2="21875"/>
                      <a14:foregroundMark x1="64063" y1="27344" x2="64063" y2="27344"/>
                      <a14:foregroundMark x1="55078" y1="46875" x2="55078" y2="46875"/>
                      <a14:foregroundMark x1="55078" y1="39063" x2="55078" y2="39063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0904124" y="116020"/>
          <a:ext cx="1139525" cy="1139525"/>
        </a:xfrm>
        <a:prstGeom prst="rect">
          <a:avLst/>
        </a:prstGeom>
      </xdr:spPr>
    </xdr:pic>
    <xdr:clientData/>
  </xdr:twoCellAnchor>
  <xdr:twoCellAnchor editAs="oneCell">
    <xdr:from>
      <xdr:col>24</xdr:col>
      <xdr:colOff>338653</xdr:colOff>
      <xdr:row>1</xdr:row>
      <xdr:rowOff>31931</xdr:rowOff>
    </xdr:from>
    <xdr:to>
      <xdr:col>25</xdr:col>
      <xdr:colOff>519537</xdr:colOff>
      <xdr:row>5</xdr:row>
      <xdr:rowOff>127725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057796" y="231502"/>
          <a:ext cx="852170" cy="89408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90714</xdr:colOff>
      <xdr:row>3</xdr:row>
      <xdr:rowOff>36287</xdr:rowOff>
    </xdr:from>
    <xdr:to>
      <xdr:col>17</xdr:col>
      <xdr:colOff>597759</xdr:colOff>
      <xdr:row>9</xdr:row>
      <xdr:rowOff>69737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68285" y="635001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19</xdr:col>
      <xdr:colOff>382433</xdr:colOff>
      <xdr:row>3</xdr:row>
      <xdr:rowOff>15168</xdr:rowOff>
    </xdr:from>
    <xdr:to>
      <xdr:col>21</xdr:col>
      <xdr:colOff>780526</xdr:colOff>
      <xdr:row>9</xdr:row>
      <xdr:rowOff>171706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64147" y="613882"/>
          <a:ext cx="1395950" cy="135396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54428</xdr:colOff>
      <xdr:row>3</xdr:row>
      <xdr:rowOff>36287</xdr:rowOff>
    </xdr:from>
    <xdr:to>
      <xdr:col>21</xdr:col>
      <xdr:colOff>779188</xdr:colOff>
      <xdr:row>9</xdr:row>
      <xdr:rowOff>69737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489714" y="635001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16</xdr:col>
      <xdr:colOff>164718</xdr:colOff>
      <xdr:row>3</xdr:row>
      <xdr:rowOff>33310</xdr:rowOff>
    </xdr:from>
    <xdr:to>
      <xdr:col>18</xdr:col>
      <xdr:colOff>18525</xdr:colOff>
      <xdr:row>9</xdr:row>
      <xdr:rowOff>189848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42289" y="632024"/>
          <a:ext cx="1395950" cy="135396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54427</xdr:colOff>
      <xdr:row>3</xdr:row>
      <xdr:rowOff>54430</xdr:rowOff>
    </xdr:from>
    <xdr:to>
      <xdr:col>21</xdr:col>
      <xdr:colOff>779187</xdr:colOff>
      <xdr:row>9</xdr:row>
      <xdr:rowOff>87880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489713" y="653144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16</xdr:col>
      <xdr:colOff>201004</xdr:colOff>
      <xdr:row>3</xdr:row>
      <xdr:rowOff>33310</xdr:rowOff>
    </xdr:from>
    <xdr:to>
      <xdr:col>18</xdr:col>
      <xdr:colOff>54811</xdr:colOff>
      <xdr:row>9</xdr:row>
      <xdr:rowOff>189848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78575" y="632024"/>
          <a:ext cx="1395950" cy="135396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137456</xdr:colOff>
      <xdr:row>3</xdr:row>
      <xdr:rowOff>76711</xdr:rowOff>
    </xdr:from>
    <xdr:to>
      <xdr:col>17</xdr:col>
      <xdr:colOff>644501</xdr:colOff>
      <xdr:row>9</xdr:row>
      <xdr:rowOff>110161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15027" y="675425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19</xdr:col>
      <xdr:colOff>199572</xdr:colOff>
      <xdr:row>3</xdr:row>
      <xdr:rowOff>18143</xdr:rowOff>
    </xdr:from>
    <xdr:to>
      <xdr:col>21</xdr:col>
      <xdr:colOff>597665</xdr:colOff>
      <xdr:row>9</xdr:row>
      <xdr:rowOff>174681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81286" y="616857"/>
          <a:ext cx="1395950" cy="135396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90715</xdr:colOff>
      <xdr:row>3</xdr:row>
      <xdr:rowOff>108858</xdr:rowOff>
    </xdr:from>
    <xdr:to>
      <xdr:col>17</xdr:col>
      <xdr:colOff>597760</xdr:colOff>
      <xdr:row>9</xdr:row>
      <xdr:rowOff>142308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68286" y="707572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19</xdr:col>
      <xdr:colOff>409601</xdr:colOff>
      <xdr:row>3</xdr:row>
      <xdr:rowOff>131139</xdr:rowOff>
    </xdr:from>
    <xdr:to>
      <xdr:col>21</xdr:col>
      <xdr:colOff>680789</xdr:colOff>
      <xdr:row>9</xdr:row>
      <xdr:rowOff>164589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91315" y="729853"/>
          <a:ext cx="1269045" cy="123087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290287</xdr:colOff>
      <xdr:row>2</xdr:row>
      <xdr:rowOff>181429</xdr:rowOff>
    </xdr:from>
    <xdr:to>
      <xdr:col>18</xdr:col>
      <xdr:colOff>144094</xdr:colOff>
      <xdr:row>9</xdr:row>
      <xdr:rowOff>138396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67858" y="580572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19</xdr:col>
      <xdr:colOff>291717</xdr:colOff>
      <xdr:row>2</xdr:row>
      <xdr:rowOff>196595</xdr:rowOff>
    </xdr:from>
    <xdr:to>
      <xdr:col>21</xdr:col>
      <xdr:colOff>689810</xdr:colOff>
      <xdr:row>9</xdr:row>
      <xdr:rowOff>153562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73431" y="595738"/>
          <a:ext cx="1395950" cy="135396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163287</xdr:colOff>
      <xdr:row>7</xdr:row>
      <xdr:rowOff>126999</xdr:rowOff>
    </xdr:from>
    <xdr:to>
      <xdr:col>17</xdr:col>
      <xdr:colOff>707573</xdr:colOff>
      <xdr:row>11</xdr:row>
      <xdr:rowOff>72571</xdr:rowOff>
    </xdr:to>
    <xdr:sp macro="" textlink="">
      <xdr:nvSpPr>
        <xdr:cNvPr id="6" name="TextBox 5"/>
        <xdr:cNvSpPr txBox="1"/>
      </xdr:nvSpPr>
      <xdr:spPr>
        <a:xfrm>
          <a:off x="15602858" y="1523999"/>
          <a:ext cx="544286" cy="74385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5400"/>
        </a:p>
      </xdr:txBody>
    </xdr:sp>
    <xdr:clientData/>
  </xdr:twoCellAnchor>
  <xdr:twoCellAnchor editAs="oneCell">
    <xdr:from>
      <xdr:col>19</xdr:col>
      <xdr:colOff>418719</xdr:colOff>
      <xdr:row>3</xdr:row>
      <xdr:rowOff>33310</xdr:rowOff>
    </xdr:from>
    <xdr:to>
      <xdr:col>21</xdr:col>
      <xdr:colOff>816812</xdr:colOff>
      <xdr:row>9</xdr:row>
      <xdr:rowOff>189848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400433" y="632024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16</xdr:col>
      <xdr:colOff>145143</xdr:colOff>
      <xdr:row>2</xdr:row>
      <xdr:rowOff>181429</xdr:rowOff>
    </xdr:from>
    <xdr:to>
      <xdr:col>17</xdr:col>
      <xdr:colOff>779093</xdr:colOff>
      <xdr:row>9</xdr:row>
      <xdr:rowOff>138396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22714" y="580572"/>
          <a:ext cx="1395950" cy="135396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662041</xdr:colOff>
      <xdr:row>12</xdr:row>
      <xdr:rowOff>52442</xdr:rowOff>
    </xdr:from>
    <xdr:to>
      <xdr:col>33</xdr:col>
      <xdr:colOff>286223</xdr:colOff>
      <xdr:row>13</xdr:row>
      <xdr:rowOff>150757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618041" y="2490842"/>
          <a:ext cx="301515" cy="301515"/>
        </a:xfrm>
        <a:prstGeom prst="rect">
          <a:avLst/>
        </a:prstGeom>
      </xdr:spPr>
    </xdr:pic>
    <xdr:clientData/>
  </xdr:twoCellAnchor>
  <xdr:twoCellAnchor editAs="oneCell">
    <xdr:from>
      <xdr:col>36</xdr:col>
      <xdr:colOff>37071</xdr:colOff>
      <xdr:row>12</xdr:row>
      <xdr:rowOff>20138</xdr:rowOff>
    </xdr:from>
    <xdr:to>
      <xdr:col>36</xdr:col>
      <xdr:colOff>369320</xdr:colOff>
      <xdr:row>13</xdr:row>
      <xdr:rowOff>149187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702404" y="2458538"/>
          <a:ext cx="332249" cy="332249"/>
        </a:xfrm>
        <a:prstGeom prst="rect">
          <a:avLst/>
        </a:prstGeom>
      </xdr:spPr>
    </xdr:pic>
    <xdr:clientData/>
  </xdr:twoCellAnchor>
  <xdr:twoCellAnchor editAs="oneCell">
    <xdr:from>
      <xdr:col>39</xdr:col>
      <xdr:colOff>92968</xdr:colOff>
      <xdr:row>12</xdr:row>
      <xdr:rowOff>59992</xdr:rowOff>
    </xdr:from>
    <xdr:to>
      <xdr:col>39</xdr:col>
      <xdr:colOff>451021</xdr:colOff>
      <xdr:row>13</xdr:row>
      <xdr:rowOff>196123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3790301" y="2498392"/>
          <a:ext cx="358053" cy="339331"/>
        </a:xfrm>
        <a:prstGeom prst="rect">
          <a:avLst/>
        </a:prstGeom>
      </xdr:spPr>
    </xdr:pic>
    <xdr:clientData/>
  </xdr:twoCellAnchor>
  <xdr:twoCellAnchor editAs="oneCell">
    <xdr:from>
      <xdr:col>51</xdr:col>
      <xdr:colOff>1075882</xdr:colOff>
      <xdr:row>11</xdr:row>
      <xdr:rowOff>186267</xdr:rowOff>
    </xdr:from>
    <xdr:to>
      <xdr:col>52</xdr:col>
      <xdr:colOff>391544</xdr:colOff>
      <xdr:row>13</xdr:row>
      <xdr:rowOff>179262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2344" b="89844" l="9766" r="89844">
                      <a14:foregroundMark x1="46484" y1="14453" x2="46484" y2="14453"/>
                      <a14:foregroundMark x1="60547" y1="15234" x2="60547" y2="15234"/>
                      <a14:backgroundMark x1="50391" y1="12891" x2="50391" y2="128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3629349" y="2421467"/>
          <a:ext cx="399395" cy="399395"/>
        </a:xfrm>
        <a:prstGeom prst="rect">
          <a:avLst/>
        </a:prstGeom>
      </xdr:spPr>
    </xdr:pic>
    <xdr:clientData/>
  </xdr:twoCellAnchor>
  <xdr:twoCellAnchor editAs="oneCell">
    <xdr:from>
      <xdr:col>43</xdr:col>
      <xdr:colOff>207492</xdr:colOff>
      <xdr:row>12</xdr:row>
      <xdr:rowOff>78574</xdr:rowOff>
    </xdr:from>
    <xdr:to>
      <xdr:col>43</xdr:col>
      <xdr:colOff>632171</xdr:colOff>
      <xdr:row>13</xdr:row>
      <xdr:rowOff>134261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0000" b="90000" l="10000" r="90000">
                      <a14:foregroundMark x1="66222" y1="87111" x2="66222" y2="87111"/>
                      <a14:foregroundMark x1="49333" y1="61556" x2="49333" y2="61556"/>
                      <a14:foregroundMark x1="57333" y1="48444" x2="64889" y2="55556"/>
                      <a14:foregroundMark x1="37556" y1="49778" x2="60000" y2="49778"/>
                      <a14:foregroundMark x1="37111" y1="35111" x2="65333" y2="34222"/>
                      <a14:foregroundMark x1="64000" y1="21111" x2="34444" y2="24667"/>
                      <a14:foregroundMark x1="39778" y1="30000" x2="40667" y2="75778"/>
                      <a14:foregroundMark x1="60889" y1="29111" x2="61333" y2="77111"/>
                      <a14:foregroundMark x1="34000" y1="76222" x2="68000" y2="75778"/>
                      <a14:foregroundMark x1="37556" y1="70889" x2="66667" y2="70889"/>
                      <a14:foregroundMark x1="50000" y1="67333" x2="42000" y2="60222"/>
                      <a14:foregroundMark x1="49556" y1="29778" x2="45556" y2="27778"/>
                      <a14:foregroundMark x1="50667" y1="24667" x2="44222" y2="24667"/>
                      <a14:foregroundMark x1="41778" y1="28222" x2="32222" y2="28889"/>
                      <a14:foregroundMark x1="37778" y1="58444" x2="34222" y2="58444"/>
                      <a14:foregroundMark x1="58667" y1="64222" x2="56000" y2="64000"/>
                      <a14:foregroundMark x1="37556" y1="64444" x2="28222" y2="64444"/>
                    </a14:backgroundRemoval>
                  </a14:imgEffect>
                </a14:imgLayer>
              </a14:imgProps>
            </a:ext>
          </a:extLst>
        </a:blip>
        <a:srcRect l="29513" t="15380" r="28003" b="15236"/>
        <a:stretch/>
      </xdr:blipFill>
      <xdr:spPr>
        <a:xfrm rot="5400000">
          <a:off x="37154255" y="2434078"/>
          <a:ext cx="258887" cy="424679"/>
        </a:xfrm>
        <a:prstGeom prst="rect">
          <a:avLst/>
        </a:prstGeom>
      </xdr:spPr>
    </xdr:pic>
    <xdr:clientData/>
  </xdr:twoCellAnchor>
  <xdr:twoCellAnchor editAs="oneCell">
    <xdr:from>
      <xdr:col>47</xdr:col>
      <xdr:colOff>619230</xdr:colOff>
      <xdr:row>12</xdr:row>
      <xdr:rowOff>15059</xdr:rowOff>
    </xdr:from>
    <xdr:to>
      <xdr:col>48</xdr:col>
      <xdr:colOff>368072</xdr:colOff>
      <xdr:row>14</xdr:row>
      <xdr:rowOff>34834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9585" b="93450" l="0" r="100000"/>
                  </a14:imgEffect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0192430" y="2453459"/>
          <a:ext cx="426175" cy="426175"/>
        </a:xfrm>
        <a:prstGeom prst="rect">
          <a:avLst/>
        </a:prstGeom>
      </xdr:spPr>
    </xdr:pic>
    <xdr:clientData/>
  </xdr:twoCellAnchor>
  <xdr:twoCellAnchor editAs="oneCell">
    <xdr:from>
      <xdr:col>29</xdr:col>
      <xdr:colOff>205447</xdr:colOff>
      <xdr:row>12</xdr:row>
      <xdr:rowOff>38707</xdr:rowOff>
    </xdr:from>
    <xdr:to>
      <xdr:col>29</xdr:col>
      <xdr:colOff>548078</xdr:colOff>
      <xdr:row>13</xdr:row>
      <xdr:rowOff>194128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910247" y="2477107"/>
          <a:ext cx="342631" cy="358621"/>
        </a:xfrm>
        <a:prstGeom prst="rect">
          <a:avLst/>
        </a:prstGeom>
      </xdr:spPr>
    </xdr:pic>
    <xdr:clientData/>
  </xdr:twoCellAnchor>
  <xdr:twoCellAnchor editAs="oneCell">
    <xdr:from>
      <xdr:col>19</xdr:col>
      <xdr:colOff>426405</xdr:colOff>
      <xdr:row>3</xdr:row>
      <xdr:rowOff>29171</xdr:rowOff>
    </xdr:from>
    <xdr:to>
      <xdr:col>21</xdr:col>
      <xdr:colOff>824498</xdr:colOff>
      <xdr:row>9</xdr:row>
      <xdr:rowOff>185709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408119" y="627885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16</xdr:col>
      <xdr:colOff>137456</xdr:colOff>
      <xdr:row>3</xdr:row>
      <xdr:rowOff>94853</xdr:rowOff>
    </xdr:from>
    <xdr:to>
      <xdr:col>17</xdr:col>
      <xdr:colOff>644501</xdr:colOff>
      <xdr:row>9</xdr:row>
      <xdr:rowOff>128303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15027" y="693567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</xdr:col>
      <xdr:colOff>15089</xdr:colOff>
      <xdr:row>56</xdr:row>
      <xdr:rowOff>86982</xdr:rowOff>
    </xdr:from>
    <xdr:to>
      <xdr:col>7</xdr:col>
      <xdr:colOff>311482</xdr:colOff>
      <xdr:row>75</xdr:row>
      <xdr:rowOff>168836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4">
          <a:grayscl/>
        </a:blip>
        <a:stretch>
          <a:fillRect/>
        </a:stretch>
      </xdr:blipFill>
      <xdr:spPr>
        <a:xfrm>
          <a:off x="668232" y="11262982"/>
          <a:ext cx="7099964" cy="3873711"/>
        </a:xfrm>
        <a:prstGeom prst="rect">
          <a:avLst/>
        </a:prstGeom>
      </xdr:spPr>
    </xdr:pic>
    <xdr:clientData/>
  </xdr:twoCellAnchor>
  <xdr:twoCellAnchor editAs="oneCell">
    <xdr:from>
      <xdr:col>8</xdr:col>
      <xdr:colOff>97881</xdr:colOff>
      <xdr:row>56</xdr:row>
      <xdr:rowOff>157896</xdr:rowOff>
    </xdr:from>
    <xdr:to>
      <xdr:col>16</xdr:col>
      <xdr:colOff>265517</xdr:colOff>
      <xdr:row>75</xdr:row>
      <xdr:rowOff>133067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5">
          <a:grayscl/>
        </a:blip>
        <a:stretch>
          <a:fillRect/>
        </a:stretch>
      </xdr:blipFill>
      <xdr:spPr>
        <a:xfrm>
          <a:off x="7971881" y="11333896"/>
          <a:ext cx="6971207" cy="3767028"/>
        </a:xfrm>
        <a:prstGeom prst="rect">
          <a:avLst/>
        </a:prstGeom>
      </xdr:spPr>
    </xdr:pic>
    <xdr:clientData/>
  </xdr:twoCellAnchor>
  <xdr:twoCellAnchor editAs="oneCell">
    <xdr:from>
      <xdr:col>16</xdr:col>
      <xdr:colOff>625258</xdr:colOff>
      <xdr:row>57</xdr:row>
      <xdr:rowOff>32887</xdr:rowOff>
    </xdr:from>
    <xdr:to>
      <xdr:col>25</xdr:col>
      <xdr:colOff>154883</xdr:colOff>
      <xdr:row>75</xdr:row>
      <xdr:rowOff>95928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6">
          <a:grayscl/>
        </a:blip>
        <a:stretch>
          <a:fillRect/>
        </a:stretch>
      </xdr:blipFill>
      <xdr:spPr>
        <a:xfrm>
          <a:off x="15302829" y="11408458"/>
          <a:ext cx="6387625" cy="3655327"/>
        </a:xfrm>
        <a:prstGeom prst="rect">
          <a:avLst/>
        </a:prstGeom>
      </xdr:spPr>
    </xdr:pic>
    <xdr:clientData/>
  </xdr:twoCellAnchor>
  <xdr:twoCellAnchor editAs="oneCell">
    <xdr:from>
      <xdr:col>19</xdr:col>
      <xdr:colOff>196748</xdr:colOff>
      <xdr:row>43</xdr:row>
      <xdr:rowOff>151391</xdr:rowOff>
    </xdr:from>
    <xdr:to>
      <xdr:col>21</xdr:col>
      <xdr:colOff>383821</xdr:colOff>
      <xdr:row>49</xdr:row>
      <xdr:rowOff>138892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178462" y="8732962"/>
          <a:ext cx="1184930" cy="1184930"/>
        </a:xfrm>
        <a:prstGeom prst="rect">
          <a:avLst/>
        </a:prstGeom>
      </xdr:spPr>
    </xdr:pic>
    <xdr:clientData/>
  </xdr:twoCellAnchor>
  <xdr:twoCellAnchor editAs="oneCell">
    <xdr:from>
      <xdr:col>21</xdr:col>
      <xdr:colOff>414462</xdr:colOff>
      <xdr:row>43</xdr:row>
      <xdr:rowOff>151391</xdr:rowOff>
    </xdr:from>
    <xdr:to>
      <xdr:col>22</xdr:col>
      <xdr:colOff>637820</xdr:colOff>
      <xdr:row>49</xdr:row>
      <xdr:rowOff>138892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94033" y="8732962"/>
          <a:ext cx="1184930" cy="11849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76776</xdr:colOff>
      <xdr:row>2</xdr:row>
      <xdr:rowOff>38182</xdr:rowOff>
    </xdr:from>
    <xdr:to>
      <xdr:col>18</xdr:col>
      <xdr:colOff>70178</xdr:colOff>
      <xdr:row>9</xdr:row>
      <xdr:rowOff>130546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54347" y="437325"/>
          <a:ext cx="1535545" cy="1489364"/>
        </a:xfrm>
        <a:prstGeom prst="rect">
          <a:avLst/>
        </a:prstGeom>
      </xdr:spPr>
    </xdr:pic>
    <xdr:clientData/>
  </xdr:twoCellAnchor>
  <xdr:twoCellAnchor editAs="oneCell">
    <xdr:from>
      <xdr:col>20</xdr:col>
      <xdr:colOff>83028</xdr:colOff>
      <xdr:row>3</xdr:row>
      <xdr:rowOff>94855</xdr:rowOff>
    </xdr:from>
    <xdr:to>
      <xdr:col>21</xdr:col>
      <xdr:colOff>807788</xdr:colOff>
      <xdr:row>9</xdr:row>
      <xdr:rowOff>128305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18314" y="693569"/>
          <a:ext cx="1269045" cy="123087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36285</xdr:colOff>
      <xdr:row>3</xdr:row>
      <xdr:rowOff>72573</xdr:rowOff>
    </xdr:from>
    <xdr:to>
      <xdr:col>21</xdr:col>
      <xdr:colOff>761045</xdr:colOff>
      <xdr:row>9</xdr:row>
      <xdr:rowOff>106023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471571" y="671287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16</xdr:col>
      <xdr:colOff>246314</xdr:colOff>
      <xdr:row>3</xdr:row>
      <xdr:rowOff>94853</xdr:rowOff>
    </xdr:from>
    <xdr:to>
      <xdr:col>17</xdr:col>
      <xdr:colOff>753359</xdr:colOff>
      <xdr:row>9</xdr:row>
      <xdr:rowOff>128303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23885" y="693567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0</xdr:col>
      <xdr:colOff>502303</xdr:colOff>
      <xdr:row>55</xdr:row>
      <xdr:rowOff>147996</xdr:rowOff>
    </xdr:from>
    <xdr:to>
      <xdr:col>6</xdr:col>
      <xdr:colOff>579726</xdr:colOff>
      <xdr:row>74</xdr:row>
      <xdr:rowOff>158615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grayscl/>
        </a:blip>
        <a:stretch>
          <a:fillRect/>
        </a:stretch>
      </xdr:blipFill>
      <xdr:spPr>
        <a:xfrm>
          <a:off x="502303" y="11124425"/>
          <a:ext cx="6645137" cy="3802476"/>
        </a:xfrm>
        <a:prstGeom prst="rect">
          <a:avLst/>
        </a:prstGeom>
      </xdr:spPr>
    </xdr:pic>
    <xdr:clientData/>
  </xdr:twoCellAnchor>
  <xdr:twoCellAnchor editAs="oneCell">
    <xdr:from>
      <xdr:col>6</xdr:col>
      <xdr:colOff>796260</xdr:colOff>
      <xdr:row>55</xdr:row>
      <xdr:rowOff>144045</xdr:rowOff>
    </xdr:from>
    <xdr:to>
      <xdr:col>15</xdr:col>
      <xdr:colOff>157249</xdr:colOff>
      <xdr:row>75</xdr:row>
      <xdr:rowOff>41042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grayscl/>
        </a:blip>
        <a:stretch>
          <a:fillRect/>
        </a:stretch>
      </xdr:blipFill>
      <xdr:spPr>
        <a:xfrm>
          <a:off x="7363974" y="11120474"/>
          <a:ext cx="6890275" cy="3888425"/>
        </a:xfrm>
        <a:prstGeom prst="rect">
          <a:avLst/>
        </a:prstGeom>
      </xdr:spPr>
    </xdr:pic>
    <xdr:clientData/>
  </xdr:twoCellAnchor>
  <xdr:twoCellAnchor editAs="oneCell">
    <xdr:from>
      <xdr:col>16</xdr:col>
      <xdr:colOff>17279</xdr:colOff>
      <xdr:row>56</xdr:row>
      <xdr:rowOff>79205</xdr:rowOff>
    </xdr:from>
    <xdr:to>
      <xdr:col>24</xdr:col>
      <xdr:colOff>523358</xdr:colOff>
      <xdr:row>74</xdr:row>
      <xdr:rowOff>99440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grayscl/>
        </a:blip>
        <a:stretch>
          <a:fillRect/>
        </a:stretch>
      </xdr:blipFill>
      <xdr:spPr>
        <a:xfrm>
          <a:off x="14694850" y="11255205"/>
          <a:ext cx="6511365" cy="361252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300743</xdr:colOff>
      <xdr:row>3</xdr:row>
      <xdr:rowOff>76711</xdr:rowOff>
    </xdr:from>
    <xdr:to>
      <xdr:col>21</xdr:col>
      <xdr:colOff>571931</xdr:colOff>
      <xdr:row>9</xdr:row>
      <xdr:rowOff>110161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82457" y="675425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16</xdr:col>
      <xdr:colOff>119314</xdr:colOff>
      <xdr:row>3</xdr:row>
      <xdr:rowOff>40425</xdr:rowOff>
    </xdr:from>
    <xdr:to>
      <xdr:col>17</xdr:col>
      <xdr:colOff>753264</xdr:colOff>
      <xdr:row>9</xdr:row>
      <xdr:rowOff>196963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96885" y="639139"/>
          <a:ext cx="1395950" cy="135396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</xdr:colOff>
      <xdr:row>3</xdr:row>
      <xdr:rowOff>85811</xdr:rowOff>
    </xdr:from>
    <xdr:to>
      <xdr:col>21</xdr:col>
      <xdr:colOff>719857</xdr:colOff>
      <xdr:row>9</xdr:row>
      <xdr:rowOff>81014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68109" y="703649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16</xdr:col>
      <xdr:colOff>137298</xdr:colOff>
      <xdr:row>3</xdr:row>
      <xdr:rowOff>68650</xdr:rowOff>
    </xdr:from>
    <xdr:to>
      <xdr:col>18</xdr:col>
      <xdr:colOff>5815</xdr:colOff>
      <xdr:row>9</xdr:row>
      <xdr:rowOff>186941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59460" y="686488"/>
          <a:ext cx="1395950" cy="1353967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128433</xdr:colOff>
      <xdr:row>2</xdr:row>
      <xdr:rowOff>196595</xdr:rowOff>
    </xdr:from>
    <xdr:to>
      <xdr:col>17</xdr:col>
      <xdr:colOff>762383</xdr:colOff>
      <xdr:row>9</xdr:row>
      <xdr:rowOff>153562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06004" y="595738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19</xdr:col>
      <xdr:colOff>417288</xdr:colOff>
      <xdr:row>3</xdr:row>
      <xdr:rowOff>54429</xdr:rowOff>
    </xdr:from>
    <xdr:to>
      <xdr:col>21</xdr:col>
      <xdr:colOff>815381</xdr:colOff>
      <xdr:row>10</xdr:row>
      <xdr:rowOff>11396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99002" y="653143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22</xdr:col>
      <xdr:colOff>869242</xdr:colOff>
      <xdr:row>1</xdr:row>
      <xdr:rowOff>161672</xdr:rowOff>
    </xdr:from>
    <xdr:to>
      <xdr:col>24</xdr:col>
      <xdr:colOff>199211</xdr:colOff>
      <xdr:row>6</xdr:row>
      <xdr:rowOff>54069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0385" y="361243"/>
          <a:ext cx="890255" cy="890255"/>
        </a:xfrm>
        <a:prstGeom prst="rect">
          <a:avLst/>
        </a:prstGeom>
      </xdr:spPr>
    </xdr:pic>
    <xdr:clientData/>
  </xdr:twoCellAnchor>
  <xdr:twoCellAnchor editAs="oneCell">
    <xdr:from>
      <xdr:col>22</xdr:col>
      <xdr:colOff>197955</xdr:colOff>
      <xdr:row>1</xdr:row>
      <xdr:rowOff>194535</xdr:rowOff>
    </xdr:from>
    <xdr:to>
      <xdr:col>23</xdr:col>
      <xdr:colOff>199211</xdr:colOff>
      <xdr:row>6</xdr:row>
      <xdr:rowOff>1158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139098" y="394106"/>
          <a:ext cx="890256" cy="80448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37718</xdr:colOff>
      <xdr:row>3</xdr:row>
      <xdr:rowOff>51453</xdr:rowOff>
    </xdr:from>
    <xdr:to>
      <xdr:col>17</xdr:col>
      <xdr:colOff>671668</xdr:colOff>
      <xdr:row>10</xdr:row>
      <xdr:rowOff>8420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15289" y="650167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19</xdr:col>
      <xdr:colOff>435429</xdr:colOff>
      <xdr:row>3</xdr:row>
      <xdr:rowOff>36287</xdr:rowOff>
    </xdr:from>
    <xdr:to>
      <xdr:col>21</xdr:col>
      <xdr:colOff>833522</xdr:colOff>
      <xdr:row>9</xdr:row>
      <xdr:rowOff>192825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417143" y="635001"/>
          <a:ext cx="1395950" cy="135396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108857</xdr:colOff>
      <xdr:row>2</xdr:row>
      <xdr:rowOff>108857</xdr:rowOff>
    </xdr:from>
    <xdr:to>
      <xdr:col>18</xdr:col>
      <xdr:colOff>255814</xdr:colOff>
      <xdr:row>10</xdr:row>
      <xdr:rowOff>150586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86428" y="508000"/>
          <a:ext cx="1689100" cy="1638300"/>
        </a:xfrm>
        <a:prstGeom prst="rect">
          <a:avLst/>
        </a:prstGeom>
      </xdr:spPr>
    </xdr:pic>
    <xdr:clientData/>
  </xdr:twoCellAnchor>
  <xdr:twoCellAnchor editAs="oneCell">
    <xdr:from>
      <xdr:col>19</xdr:col>
      <xdr:colOff>362858</xdr:colOff>
      <xdr:row>3</xdr:row>
      <xdr:rowOff>18144</xdr:rowOff>
    </xdr:from>
    <xdr:to>
      <xdr:col>21</xdr:col>
      <xdr:colOff>760951</xdr:colOff>
      <xdr:row>9</xdr:row>
      <xdr:rowOff>174682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44572" y="616858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22</xdr:col>
      <xdr:colOff>238923</xdr:colOff>
      <xdr:row>2</xdr:row>
      <xdr:rowOff>166351</xdr:rowOff>
    </xdr:from>
    <xdr:to>
      <xdr:col>23</xdr:col>
      <xdr:colOff>303385</xdr:colOff>
      <xdr:row>6</xdr:row>
      <xdr:rowOff>103813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80066" y="565494"/>
          <a:ext cx="735748" cy="735748"/>
        </a:xfrm>
        <a:prstGeom prst="rect">
          <a:avLst/>
        </a:prstGeom>
      </xdr:spPr>
    </xdr:pic>
    <xdr:clientData/>
  </xdr:twoCellAnchor>
  <xdr:twoCellAnchor editAs="oneCell">
    <xdr:from>
      <xdr:col>23</xdr:col>
      <xdr:colOff>82894</xdr:colOff>
      <xdr:row>2</xdr:row>
      <xdr:rowOff>160910</xdr:rowOff>
    </xdr:from>
    <xdr:to>
      <xdr:col>24</xdr:col>
      <xdr:colOff>147357</xdr:colOff>
      <xdr:row>6</xdr:row>
      <xdr:rowOff>98372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95323" y="560053"/>
          <a:ext cx="735748" cy="735748"/>
        </a:xfrm>
        <a:prstGeom prst="rect">
          <a:avLst/>
        </a:prstGeom>
      </xdr:spPr>
    </xdr:pic>
    <xdr:clientData/>
  </xdr:twoCellAnchor>
  <xdr:twoCellAnchor editAs="oneCell">
    <xdr:from>
      <xdr:col>22</xdr:col>
      <xdr:colOff>277809</xdr:colOff>
      <xdr:row>8</xdr:row>
      <xdr:rowOff>19274</xdr:rowOff>
    </xdr:from>
    <xdr:to>
      <xdr:col>23</xdr:col>
      <xdr:colOff>275386</xdr:colOff>
      <xdr:row>11</xdr:row>
      <xdr:rowOff>89422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18952" y="1615845"/>
          <a:ext cx="668863" cy="668863"/>
        </a:xfrm>
        <a:prstGeom prst="rect">
          <a:avLst/>
        </a:prstGeom>
      </xdr:spPr>
    </xdr:pic>
    <xdr:clientData/>
  </xdr:twoCellAnchor>
  <xdr:twoCellAnchor editAs="oneCell">
    <xdr:from>
      <xdr:col>23</xdr:col>
      <xdr:colOff>578195</xdr:colOff>
      <xdr:row>2</xdr:row>
      <xdr:rowOff>179072</xdr:rowOff>
    </xdr:from>
    <xdr:to>
      <xdr:col>24</xdr:col>
      <xdr:colOff>642659</xdr:colOff>
      <xdr:row>6</xdr:row>
      <xdr:rowOff>45646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190624" y="578215"/>
          <a:ext cx="735749" cy="66486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438331</xdr:colOff>
      <xdr:row>3</xdr:row>
      <xdr:rowOff>56356</xdr:rowOff>
    </xdr:from>
    <xdr:to>
      <xdr:col>21</xdr:col>
      <xdr:colOff>821714</xdr:colOff>
      <xdr:row>9</xdr:row>
      <xdr:rowOff>174647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43061" y="674194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16</xdr:col>
      <xdr:colOff>137298</xdr:colOff>
      <xdr:row>3</xdr:row>
      <xdr:rowOff>51486</xdr:rowOff>
    </xdr:from>
    <xdr:to>
      <xdr:col>18</xdr:col>
      <xdr:colOff>5815</xdr:colOff>
      <xdr:row>9</xdr:row>
      <xdr:rowOff>169777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59460" y="669324"/>
          <a:ext cx="1395950" cy="135396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455492</xdr:colOff>
      <xdr:row>3</xdr:row>
      <xdr:rowOff>39194</xdr:rowOff>
    </xdr:from>
    <xdr:to>
      <xdr:col>21</xdr:col>
      <xdr:colOff>838875</xdr:colOff>
      <xdr:row>9</xdr:row>
      <xdr:rowOff>157485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60222" y="657032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16</xdr:col>
      <xdr:colOff>137297</xdr:colOff>
      <xdr:row>3</xdr:row>
      <xdr:rowOff>51487</xdr:rowOff>
    </xdr:from>
    <xdr:to>
      <xdr:col>18</xdr:col>
      <xdr:colOff>5814</xdr:colOff>
      <xdr:row>9</xdr:row>
      <xdr:rowOff>169778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59459" y="669325"/>
          <a:ext cx="1395950" cy="1353967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140712</xdr:colOff>
      <xdr:row>3</xdr:row>
      <xdr:rowOff>168946</xdr:rowOff>
    </xdr:from>
    <xdr:to>
      <xdr:col>21</xdr:col>
      <xdr:colOff>750104</xdr:colOff>
      <xdr:row>9</xdr:row>
      <xdr:rowOff>90498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75998" y="767660"/>
          <a:ext cx="1153677" cy="1118981"/>
        </a:xfrm>
        <a:prstGeom prst="rect">
          <a:avLst/>
        </a:prstGeom>
      </xdr:spPr>
    </xdr:pic>
    <xdr:clientData/>
  </xdr:twoCellAnchor>
  <xdr:twoCellAnchor editAs="oneCell">
    <xdr:from>
      <xdr:col>16</xdr:col>
      <xdr:colOff>199571</xdr:colOff>
      <xdr:row>3</xdr:row>
      <xdr:rowOff>0</xdr:rowOff>
    </xdr:from>
    <xdr:to>
      <xdr:col>18</xdr:col>
      <xdr:colOff>53378</xdr:colOff>
      <xdr:row>9</xdr:row>
      <xdr:rowOff>156538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77142" y="598714"/>
          <a:ext cx="1395950" cy="1353967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182858</xdr:colOff>
      <xdr:row>2</xdr:row>
      <xdr:rowOff>196596</xdr:rowOff>
    </xdr:from>
    <xdr:to>
      <xdr:col>18</xdr:col>
      <xdr:colOff>36665</xdr:colOff>
      <xdr:row>9</xdr:row>
      <xdr:rowOff>153563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60429" y="595739"/>
          <a:ext cx="1395950" cy="1353967"/>
        </a:xfrm>
        <a:prstGeom prst="rect">
          <a:avLst/>
        </a:prstGeom>
      </xdr:spPr>
    </xdr:pic>
    <xdr:clientData/>
  </xdr:twoCellAnchor>
  <xdr:twoCellAnchor editAs="oneCell">
    <xdr:from>
      <xdr:col>19</xdr:col>
      <xdr:colOff>435431</xdr:colOff>
      <xdr:row>3</xdr:row>
      <xdr:rowOff>54429</xdr:rowOff>
    </xdr:from>
    <xdr:to>
      <xdr:col>21</xdr:col>
      <xdr:colOff>833524</xdr:colOff>
      <xdr:row>10</xdr:row>
      <xdr:rowOff>11396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417145" y="653143"/>
          <a:ext cx="1395950" cy="13539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399143</xdr:colOff>
      <xdr:row>3</xdr:row>
      <xdr:rowOff>54428</xdr:rowOff>
    </xdr:from>
    <xdr:to>
      <xdr:col>21</xdr:col>
      <xdr:colOff>670331</xdr:colOff>
      <xdr:row>9</xdr:row>
      <xdr:rowOff>87878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80857" y="653142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16</xdr:col>
      <xdr:colOff>110290</xdr:colOff>
      <xdr:row>3</xdr:row>
      <xdr:rowOff>69596</xdr:rowOff>
    </xdr:from>
    <xdr:to>
      <xdr:col>17</xdr:col>
      <xdr:colOff>744240</xdr:colOff>
      <xdr:row>10</xdr:row>
      <xdr:rowOff>26563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87861" y="668310"/>
          <a:ext cx="1395950" cy="135396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166634</xdr:colOff>
      <xdr:row>36</xdr:row>
      <xdr:rowOff>133601</xdr:rowOff>
    </xdr:from>
    <xdr:to>
      <xdr:col>10</xdr:col>
      <xdr:colOff>682992</xdr:colOff>
      <xdr:row>69</xdr:row>
      <xdr:rowOff>78600</xdr:rowOff>
    </xdr:to>
    <xdr:grpSp>
      <xdr:nvGrpSpPr>
        <xdr:cNvPr id="53" name="Group 52"/>
        <xdr:cNvGrpSpPr/>
      </xdr:nvGrpSpPr>
      <xdr:grpSpPr>
        <a:xfrm>
          <a:off x="1817634" y="5620001"/>
          <a:ext cx="7120358" cy="4974199"/>
          <a:chOff x="1799491" y="608944"/>
          <a:chExt cx="7120358" cy="4981384"/>
        </a:xfrm>
      </xdr:grpSpPr>
      <xdr:grpSp>
        <xdr:nvGrpSpPr>
          <xdr:cNvPr id="49" name="Group 48"/>
          <xdr:cNvGrpSpPr/>
        </xdr:nvGrpSpPr>
        <xdr:grpSpPr>
          <a:xfrm>
            <a:off x="6057900" y="608944"/>
            <a:ext cx="2861949" cy="4820114"/>
            <a:chOff x="6057900" y="608944"/>
            <a:chExt cx="2861949" cy="4820114"/>
          </a:xfrm>
        </xdr:grpSpPr>
        <xdr:pic>
          <xdr:nvPicPr>
            <xdr:cNvPr id="8" name="Picture 7"/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8381650" y="3187044"/>
              <a:ext cx="538199" cy="522013"/>
            </a:xfrm>
            <a:prstGeom prst="rect">
              <a:avLst/>
            </a:prstGeom>
          </xdr:spPr>
        </xdr:pic>
        <xdr:pic>
          <xdr:nvPicPr>
            <xdr:cNvPr id="9" name="Picture 8"/>
            <xdr:cNvPicPr>
              <a:picLocks noChangeAspect="1"/>
            </xdr:cNvPicPr>
          </xdr:nvPicPr>
          <xdr:blipFill>
            <a:blip xmlns:r="http://schemas.openxmlformats.org/officeDocument/2006/relationships" r:embed="rId2">
              <a:extLst>
                <a:ext uri="{BEBA8EAE-BF5A-486C-A8C5-ECC9F3942E4B}">
                  <a14:imgProps xmlns:a14="http://schemas.microsoft.com/office/drawing/2010/main">
                    <a14:imgLayer r:embed="rId3">
                      <a14:imgEffect>
                        <a14:saturation sat="0"/>
                      </a14:imgEffect>
                    </a14:imgLayer>
                  </a14:imgProps>
                </a:ext>
              </a:extLst>
            </a:blip>
            <a:stretch>
              <a:fillRect/>
            </a:stretch>
          </xdr:blipFill>
          <xdr:spPr>
            <a:xfrm>
              <a:off x="8406113" y="3756872"/>
              <a:ext cx="489272" cy="474557"/>
            </a:xfrm>
            <a:prstGeom prst="rect">
              <a:avLst/>
            </a:prstGeom>
          </xdr:spPr>
        </xdr:pic>
        <xdr:pic>
          <xdr:nvPicPr>
            <xdr:cNvPr id="11" name="Picture 10"/>
            <xdr:cNvPicPr>
              <a:picLocks noChangeAspect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8428353" y="4451543"/>
              <a:ext cx="444793" cy="431415"/>
            </a:xfrm>
            <a:prstGeom prst="rect">
              <a:avLst/>
            </a:prstGeom>
          </xdr:spPr>
        </xdr:pic>
        <xdr:pic>
          <xdr:nvPicPr>
            <xdr:cNvPr id="12" name="Picture 11"/>
            <xdr:cNvPicPr>
              <a:picLocks noChangeAspect="1"/>
            </xdr:cNvPicPr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8428353" y="4997643"/>
              <a:ext cx="444793" cy="431415"/>
            </a:xfrm>
            <a:prstGeom prst="rect">
              <a:avLst/>
            </a:prstGeom>
          </xdr:spPr>
        </xdr:pic>
        <xdr:pic>
          <xdr:nvPicPr>
            <xdr:cNvPr id="15" name="Picture 14"/>
            <xdr:cNvPicPr>
              <a:picLocks noChangeAspect="1"/>
            </xdr:cNvPicPr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8428353" y="2343343"/>
              <a:ext cx="444793" cy="431415"/>
            </a:xfrm>
            <a:prstGeom prst="rect">
              <a:avLst/>
            </a:prstGeom>
          </xdr:spPr>
        </xdr:pic>
        <xdr:pic>
          <xdr:nvPicPr>
            <xdr:cNvPr id="16" name="Picture 15"/>
            <xdr:cNvPicPr>
              <a:picLocks noChangeAspect="1"/>
            </xdr:cNvPicPr>
          </xdr:nvPicPr>
          <xdr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saturation sat="0"/>
                      </a14:imgEffect>
                    </a14:imgLayer>
                  </a14:imgProps>
                </a:ext>
              </a:extLst>
            </a:blip>
            <a:stretch>
              <a:fillRect/>
            </a:stretch>
          </xdr:blipFill>
          <xdr:spPr>
            <a:xfrm>
              <a:off x="8428353" y="1898843"/>
              <a:ext cx="444793" cy="431415"/>
            </a:xfrm>
            <a:prstGeom prst="rect">
              <a:avLst/>
            </a:prstGeom>
          </xdr:spPr>
        </xdr:pic>
        <xdr:pic>
          <xdr:nvPicPr>
            <xdr:cNvPr id="17" name="Picture 16"/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8381650" y="608944"/>
              <a:ext cx="538199" cy="522013"/>
            </a:xfrm>
            <a:prstGeom prst="rect">
              <a:avLst/>
            </a:prstGeom>
          </xdr:spPr>
        </xdr:pic>
        <xdr:pic>
          <xdr:nvPicPr>
            <xdr:cNvPr id="18" name="Picture 17"/>
            <xdr:cNvPicPr>
              <a:picLocks noChangeAspect="1"/>
            </xdr:cNvPicPr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8406113" y="1166073"/>
              <a:ext cx="489272" cy="474557"/>
            </a:xfrm>
            <a:prstGeom prst="rect">
              <a:avLst/>
            </a:prstGeom>
          </xdr:spPr>
        </xdr:pic>
        <xdr:sp macro="" textlink="">
          <xdr:nvSpPr>
            <xdr:cNvPr id="23" name="Left Brace 22"/>
            <xdr:cNvSpPr/>
          </xdr:nvSpPr>
          <xdr:spPr>
            <a:xfrm>
              <a:off x="7975600" y="1976120"/>
              <a:ext cx="304800" cy="822960"/>
            </a:xfrm>
            <a:prstGeom prst="lef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24" name="Left Brace 23"/>
            <xdr:cNvSpPr/>
          </xdr:nvSpPr>
          <xdr:spPr>
            <a:xfrm>
              <a:off x="7962900" y="3182620"/>
              <a:ext cx="304800" cy="822960"/>
            </a:xfrm>
            <a:prstGeom prst="lef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25" name="Left Brace 24"/>
            <xdr:cNvSpPr/>
          </xdr:nvSpPr>
          <xdr:spPr>
            <a:xfrm>
              <a:off x="7950200" y="4478020"/>
              <a:ext cx="304800" cy="822960"/>
            </a:xfrm>
            <a:prstGeom prst="lef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26" name="Left Brace 25"/>
            <xdr:cNvSpPr/>
          </xdr:nvSpPr>
          <xdr:spPr>
            <a:xfrm>
              <a:off x="7950200" y="706120"/>
              <a:ext cx="304800" cy="822960"/>
            </a:xfrm>
            <a:prstGeom prst="lef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pic>
          <xdr:nvPicPr>
            <xdr:cNvPr id="34" name="Picture 33"/>
            <xdr:cNvPicPr>
              <a:picLocks noChangeAspect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7353622" y="4705543"/>
              <a:ext cx="444793" cy="431415"/>
            </a:xfrm>
            <a:prstGeom prst="rect">
              <a:avLst/>
            </a:prstGeom>
          </xdr:spPr>
        </xdr:pic>
        <xdr:pic>
          <xdr:nvPicPr>
            <xdr:cNvPr id="35" name="Picture 34"/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7306919" y="837544"/>
              <a:ext cx="538199" cy="522013"/>
            </a:xfrm>
            <a:prstGeom prst="rect">
              <a:avLst/>
            </a:prstGeom>
          </xdr:spPr>
        </xdr:pic>
        <xdr:pic>
          <xdr:nvPicPr>
            <xdr:cNvPr id="36" name="Picture 35"/>
            <xdr:cNvPicPr>
              <a:picLocks noChangeAspect="1"/>
            </xdr:cNvPicPr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7353622" y="2152843"/>
              <a:ext cx="444793" cy="431415"/>
            </a:xfrm>
            <a:prstGeom prst="rect">
              <a:avLst/>
            </a:prstGeom>
          </xdr:spPr>
        </xdr:pic>
        <xdr:pic>
          <xdr:nvPicPr>
            <xdr:cNvPr id="37" name="Picture 36"/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7331382" y="3363172"/>
              <a:ext cx="489272" cy="474557"/>
            </a:xfrm>
            <a:prstGeom prst="rect">
              <a:avLst/>
            </a:prstGeom>
          </xdr:spPr>
        </xdr:pic>
        <xdr:sp macro="" textlink="">
          <xdr:nvSpPr>
            <xdr:cNvPr id="39" name="Left Brace 38"/>
            <xdr:cNvSpPr/>
          </xdr:nvSpPr>
          <xdr:spPr>
            <a:xfrm>
              <a:off x="6946900" y="1010938"/>
              <a:ext cx="304800" cy="1457925"/>
            </a:xfrm>
            <a:prstGeom prst="lef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40" name="Left Brace 39"/>
            <xdr:cNvSpPr/>
          </xdr:nvSpPr>
          <xdr:spPr>
            <a:xfrm>
              <a:off x="7010400" y="3525538"/>
              <a:ext cx="304800" cy="1457925"/>
            </a:xfrm>
            <a:prstGeom prst="lef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42" name="Left Brace 41"/>
            <xdr:cNvSpPr/>
          </xdr:nvSpPr>
          <xdr:spPr>
            <a:xfrm>
              <a:off x="6057900" y="1756763"/>
              <a:ext cx="304800" cy="2582805"/>
            </a:xfrm>
            <a:prstGeom prst="lef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</xdr:grpSp>
      <xdr:grpSp>
        <xdr:nvGrpSpPr>
          <xdr:cNvPr id="48" name="Group 47"/>
          <xdr:cNvGrpSpPr/>
        </xdr:nvGrpSpPr>
        <xdr:grpSpPr>
          <a:xfrm>
            <a:off x="1799491" y="666943"/>
            <a:ext cx="3051909" cy="4923385"/>
            <a:chOff x="1799491" y="666943"/>
            <a:chExt cx="3051909" cy="4923385"/>
          </a:xfrm>
        </xdr:grpSpPr>
        <xdr:pic>
          <xdr:nvPicPr>
            <xdr:cNvPr id="2" name="Picture 1"/>
            <xdr:cNvPicPr>
              <a:picLocks noChangeAspect="1"/>
            </xdr:cNvPicPr>
          </xdr:nvPicPr>
          <xdr:blipFill>
            <a:blip xmlns:r="http://schemas.openxmlformats.org/officeDocument/2006/relationships" r:embed="rId11">
              <a:extLst>
                <a:ext uri="{BEBA8EAE-BF5A-486C-A8C5-ECC9F3942E4B}">
                  <a14:imgProps xmlns:a14="http://schemas.microsoft.com/office/drawing/2010/main">
                    <a14:imgLayer r:embed="rId12">
                      <a14:imgEffect>
                        <a14:saturation sat="0"/>
                      </a14:imgEffect>
                    </a14:imgLayer>
                  </a14:imgProps>
                </a:ext>
              </a:extLst>
            </a:blip>
            <a:stretch>
              <a:fillRect/>
            </a:stretch>
          </xdr:blipFill>
          <xdr:spPr>
            <a:xfrm>
              <a:off x="1799491" y="3084743"/>
              <a:ext cx="592019" cy="574214"/>
            </a:xfrm>
            <a:prstGeom prst="rect">
              <a:avLst/>
            </a:prstGeom>
          </xdr:spPr>
        </xdr:pic>
        <xdr:pic>
          <xdr:nvPicPr>
            <xdr:cNvPr id="3" name="Picture 2"/>
            <xdr:cNvPicPr>
              <a:picLocks noChangeAspect="1"/>
            </xdr:cNvPicPr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1850864" y="3706072"/>
              <a:ext cx="489272" cy="474557"/>
            </a:xfrm>
            <a:prstGeom prst="rect">
              <a:avLst/>
            </a:prstGeom>
          </xdr:spPr>
        </xdr:pic>
        <xdr:pic>
          <xdr:nvPicPr>
            <xdr:cNvPr id="4" name="Picture 3"/>
            <xdr:cNvPicPr>
              <a:picLocks noChangeAspect="1"/>
            </xdr:cNvPicPr>
          </xdr:nvPicPr>
          <xdr:blipFill>
            <a:blip xmlns:r="http://schemas.openxmlformats.org/officeDocument/2006/relationships" r:embed="rId14">
              <a:extLst>
                <a:ext uri="{BEBA8EAE-BF5A-486C-A8C5-ECC9F3942E4B}">
                  <a14:imgProps xmlns:a14="http://schemas.microsoft.com/office/drawing/2010/main">
                    <a14:imgLayer r:embed="rId15">
                      <a14:imgEffect>
                        <a14:saturation sat="0"/>
                      </a14:imgEffect>
                    </a14:imgLayer>
                  </a14:imgProps>
                </a:ext>
              </a:extLst>
            </a:blip>
            <a:stretch>
              <a:fillRect/>
            </a:stretch>
          </xdr:blipFill>
          <xdr:spPr>
            <a:xfrm>
              <a:off x="1893322" y="1283452"/>
              <a:ext cx="404357" cy="392196"/>
            </a:xfrm>
            <a:prstGeom prst="rect">
              <a:avLst/>
            </a:prstGeom>
          </xdr:spPr>
        </xdr:pic>
        <xdr:pic>
          <xdr:nvPicPr>
            <xdr:cNvPr id="5" name="Picture 4"/>
            <xdr:cNvPicPr>
              <a:picLocks noChangeAspect="1"/>
            </xdr:cNvPicPr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1873104" y="666943"/>
              <a:ext cx="444793" cy="431415"/>
            </a:xfrm>
            <a:prstGeom prst="rect">
              <a:avLst/>
            </a:prstGeom>
          </xdr:spPr>
        </xdr:pic>
        <xdr:pic>
          <xdr:nvPicPr>
            <xdr:cNvPr id="6" name="Picture 5"/>
            <xdr:cNvPicPr>
              <a:picLocks noChangeAspect="1"/>
            </xdr:cNvPicPr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1850864" y="5115771"/>
              <a:ext cx="489272" cy="474557"/>
            </a:xfrm>
            <a:prstGeom prst="rect">
              <a:avLst/>
            </a:prstGeom>
          </xdr:spPr>
        </xdr:pic>
        <xdr:pic>
          <xdr:nvPicPr>
            <xdr:cNvPr id="7" name="Picture 6"/>
            <xdr:cNvPicPr>
              <a:picLocks noChangeAspect="1"/>
            </xdr:cNvPicPr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1799491" y="4481743"/>
              <a:ext cx="592019" cy="574214"/>
            </a:xfrm>
            <a:prstGeom prst="rect">
              <a:avLst/>
            </a:prstGeom>
          </xdr:spPr>
        </xdr:pic>
        <xdr:pic>
          <xdr:nvPicPr>
            <xdr:cNvPr id="13" name="Picture 12"/>
            <xdr:cNvPicPr>
              <a:picLocks noChangeAspect="1"/>
            </xdr:cNvPicPr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1850864" y="2499572"/>
              <a:ext cx="489272" cy="474557"/>
            </a:xfrm>
            <a:prstGeom prst="rect">
              <a:avLst/>
            </a:prstGeom>
          </xdr:spPr>
        </xdr:pic>
        <xdr:pic>
          <xdr:nvPicPr>
            <xdr:cNvPr id="14" name="Picture 13"/>
            <xdr:cNvPicPr>
              <a:picLocks noChangeAspect="1"/>
            </xdr:cNvPicPr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1850864" y="2016972"/>
              <a:ext cx="489272" cy="474557"/>
            </a:xfrm>
            <a:prstGeom prst="rect">
              <a:avLst/>
            </a:prstGeom>
          </xdr:spPr>
        </xdr:pic>
        <xdr:sp macro="" textlink="">
          <xdr:nvSpPr>
            <xdr:cNvPr id="20" name="Right Brace 19"/>
            <xdr:cNvSpPr/>
          </xdr:nvSpPr>
          <xdr:spPr>
            <a:xfrm>
              <a:off x="2489200" y="2001520"/>
              <a:ext cx="304800" cy="822960"/>
            </a:xfrm>
            <a:prstGeom prst="righ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21" name="Right Brace 20"/>
            <xdr:cNvSpPr/>
          </xdr:nvSpPr>
          <xdr:spPr>
            <a:xfrm>
              <a:off x="2501900" y="3144520"/>
              <a:ext cx="304800" cy="822960"/>
            </a:xfrm>
            <a:prstGeom prst="righ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22" name="Right Brace 21"/>
            <xdr:cNvSpPr/>
          </xdr:nvSpPr>
          <xdr:spPr>
            <a:xfrm>
              <a:off x="2476500" y="4643120"/>
              <a:ext cx="304800" cy="822960"/>
            </a:xfrm>
            <a:prstGeom prst="righ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27" name="Right Brace 26"/>
            <xdr:cNvSpPr/>
          </xdr:nvSpPr>
          <xdr:spPr>
            <a:xfrm>
              <a:off x="3568700" y="3494845"/>
              <a:ext cx="266700" cy="1501863"/>
            </a:xfrm>
            <a:prstGeom prst="righ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pic>
          <xdr:nvPicPr>
            <xdr:cNvPr id="28" name="Picture 27"/>
            <xdr:cNvPicPr>
              <a:picLocks noChangeAspect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>
              <a:off x="2917091" y="3224443"/>
              <a:ext cx="592019" cy="574214"/>
            </a:xfrm>
            <a:prstGeom prst="rect">
              <a:avLst/>
            </a:prstGeom>
          </xdr:spPr>
        </xdr:pic>
        <xdr:pic>
          <xdr:nvPicPr>
            <xdr:cNvPr id="29" name="Picture 28"/>
            <xdr:cNvPicPr>
              <a:picLocks noChangeAspect="1"/>
            </xdr:cNvPicPr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2917091" y="4710343"/>
              <a:ext cx="592019" cy="574214"/>
            </a:xfrm>
            <a:prstGeom prst="rect">
              <a:avLst/>
            </a:prstGeom>
          </xdr:spPr>
        </xdr:pic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3010922" y="1042207"/>
              <a:ext cx="404357" cy="392196"/>
            </a:xfrm>
            <a:prstGeom prst="rect">
              <a:avLst/>
            </a:prstGeom>
          </xdr:spPr>
        </xdr:pic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2990704" y="2178243"/>
              <a:ext cx="444793" cy="431416"/>
            </a:xfrm>
            <a:prstGeom prst="rect">
              <a:avLst/>
            </a:prstGeom>
          </xdr:spPr>
        </xdr:pic>
        <xdr:sp macro="" textlink="">
          <xdr:nvSpPr>
            <xdr:cNvPr id="32" name="Right Brace 31"/>
            <xdr:cNvSpPr/>
          </xdr:nvSpPr>
          <xdr:spPr>
            <a:xfrm>
              <a:off x="3581400" y="1186679"/>
              <a:ext cx="266700" cy="1241209"/>
            </a:xfrm>
            <a:prstGeom prst="righ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41" name="Right Brace 40"/>
            <xdr:cNvSpPr/>
          </xdr:nvSpPr>
          <xdr:spPr>
            <a:xfrm>
              <a:off x="4584700" y="1690027"/>
              <a:ext cx="266700" cy="2418767"/>
            </a:xfrm>
            <a:prstGeom prst="righ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51" name="Right Brace 50"/>
            <xdr:cNvSpPr/>
          </xdr:nvSpPr>
          <xdr:spPr>
            <a:xfrm>
              <a:off x="2471057" y="805906"/>
              <a:ext cx="295729" cy="822960"/>
            </a:xfrm>
            <a:prstGeom prst="righ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</xdr:grpSp>
    </xdr:grpSp>
    <xdr:clientData/>
  </xdr:twoCellAnchor>
  <xdr:twoCellAnchor>
    <xdr:from>
      <xdr:col>13</xdr:col>
      <xdr:colOff>187240</xdr:colOff>
      <xdr:row>50</xdr:row>
      <xdr:rowOff>54476</xdr:rowOff>
    </xdr:from>
    <xdr:to>
      <xdr:col>19</xdr:col>
      <xdr:colOff>669526</xdr:colOff>
      <xdr:row>63</xdr:row>
      <xdr:rowOff>22922</xdr:rowOff>
    </xdr:to>
    <xdr:grpSp>
      <xdr:nvGrpSpPr>
        <xdr:cNvPr id="45" name="Group 44"/>
        <xdr:cNvGrpSpPr/>
      </xdr:nvGrpSpPr>
      <xdr:grpSpPr>
        <a:xfrm>
          <a:off x="10918740" y="7674476"/>
          <a:ext cx="5435286" cy="1949646"/>
          <a:chOff x="15196637" y="676777"/>
          <a:chExt cx="5426563" cy="1949645"/>
        </a:xfrm>
      </xdr:grpSpPr>
      <xdr:sp macro="" textlink="">
        <xdr:nvSpPr>
          <xdr:cNvPr id="19" name="Right Brace 18"/>
          <xdr:cNvSpPr/>
        </xdr:nvSpPr>
        <xdr:spPr>
          <a:xfrm>
            <a:off x="16776905" y="973400"/>
            <a:ext cx="304800" cy="908886"/>
          </a:xfrm>
          <a:prstGeom prst="rightBrace">
            <a:avLst/>
          </a:prstGeom>
          <a:ln/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  <xdr:txBody>
          <a:bodyPr wrap="square"/>
          <a:lstStyle/>
          <a:p>
            <a:endParaRPr lang="en-US"/>
          </a:p>
        </xdr:txBody>
      </xdr:sp>
      <xdr:pic>
        <xdr:nvPicPr>
          <xdr:cNvPr id="43" name="Picture 42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16199289" y="676777"/>
            <a:ext cx="538200" cy="546003"/>
          </a:xfrm>
          <a:prstGeom prst="rect">
            <a:avLst/>
          </a:prstGeom>
        </xdr:spPr>
      </xdr:pic>
      <xdr:pic>
        <xdr:nvPicPr>
          <xdr:cNvPr id="44" name="Picture 43"/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20093248" y="1227121"/>
            <a:ext cx="529952" cy="548403"/>
          </a:xfrm>
          <a:prstGeom prst="rect">
            <a:avLst/>
          </a:prstGeom>
        </xdr:spPr>
      </xdr:pic>
      <xdr:pic>
        <xdr:nvPicPr>
          <xdr:cNvPr id="46" name="Picture 45"/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20062428" y="2078020"/>
            <a:ext cx="529952" cy="548402"/>
          </a:xfrm>
          <a:prstGeom prst="rect">
            <a:avLst/>
          </a:prstGeom>
        </xdr:spPr>
      </xdr:pic>
      <xdr:pic>
        <xdr:nvPicPr>
          <xdr:cNvPr id="47" name="Picture 46"/>
          <xdr:cNvPicPr>
            <a:picLocks noChangeAspect="1"/>
          </xdr:cNvPicPr>
        </xdr:nvPicPr>
        <xdr:blipFill>
          <a:blip xmlns:r="http://schemas.openxmlformats.org/officeDocument/2006/relationships" r:embed="rId24">
            <a:extLst>
              <a:ext uri="{BEBA8EAE-BF5A-486C-A8C5-ECC9F3942E4B}">
                <a14:imgProps xmlns:a14="http://schemas.microsoft.com/office/drawing/2010/main">
                  <a14:imgLayer r:embed="rId25">
                    <a14:imgEffect>
                      <a14:saturation sat="0"/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16155241" y="1564371"/>
            <a:ext cx="582948" cy="603243"/>
          </a:xfrm>
          <a:prstGeom prst="rect">
            <a:avLst/>
          </a:prstGeom>
        </xdr:spPr>
      </xdr:pic>
      <xdr:pic>
        <xdr:nvPicPr>
          <xdr:cNvPr id="50" name="Picture 49"/>
          <xdr:cNvPicPr>
            <a:picLocks noChangeAspect="1"/>
          </xdr:cNvPicPr>
        </xdr:nvPicPr>
        <xdr:blipFill>
          <a:blip xmlns:r="http://schemas.openxmlformats.org/officeDocument/2006/relationships" r:embed="rId26">
            <a:extLst>
              <a:ext uri="{BEBA8EAE-BF5A-486C-A8C5-ECC9F3942E4B}">
                <a14:imgProps xmlns:a14="http://schemas.microsoft.com/office/drawing/2010/main">
                  <a14:imgLayer r:embed="rId27">
                    <a14:imgEffect>
                      <a14:saturation sat="0"/>
                    </a14:imgEffect>
                  </a14:imgLayer>
                </a14:imgProps>
              </a:ext>
            </a:extLst>
          </a:blip>
          <a:stretch>
            <a:fillRect/>
          </a:stretch>
        </xdr:blipFill>
        <xdr:spPr>
          <a:xfrm>
            <a:off x="15196637" y="2058064"/>
            <a:ext cx="538200" cy="548402"/>
          </a:xfrm>
          <a:prstGeom prst="rect">
            <a:avLst/>
          </a:prstGeom>
        </xdr:spPr>
      </xdr:pic>
      <xdr:sp macro="" textlink="">
        <xdr:nvSpPr>
          <xdr:cNvPr id="52" name="Left Brace 51"/>
          <xdr:cNvSpPr/>
        </xdr:nvSpPr>
        <xdr:spPr>
          <a:xfrm>
            <a:off x="19679556" y="1479005"/>
            <a:ext cx="304800" cy="822961"/>
          </a:xfrm>
          <a:prstGeom prst="leftBrace">
            <a:avLst/>
          </a:prstGeom>
          <a:ln/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  <xdr:txBody>
          <a:bodyPr wrap="square"/>
          <a:lstStyle/>
          <a:p>
            <a:endParaRPr lang="en-US"/>
          </a:p>
        </xdr:txBody>
      </xdr:sp>
      <xdr:sp macro="" textlink="">
        <xdr:nvSpPr>
          <xdr:cNvPr id="54" name="Left Brace 53"/>
          <xdr:cNvSpPr/>
        </xdr:nvSpPr>
        <xdr:spPr>
          <a:xfrm>
            <a:off x="18636179" y="1010920"/>
            <a:ext cx="301171" cy="822961"/>
          </a:xfrm>
          <a:prstGeom prst="leftBrace">
            <a:avLst/>
          </a:prstGeom>
          <a:ln/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  <xdr:txBody>
          <a:bodyPr wrap="square"/>
          <a:lstStyle/>
          <a:p>
            <a:endParaRPr lang="en-US"/>
          </a:p>
        </xdr:txBody>
      </xdr:sp>
      <xdr:pic>
        <xdr:nvPicPr>
          <xdr:cNvPr id="55" name="Picture 54"/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19030387" y="1582720"/>
            <a:ext cx="538200" cy="548403"/>
          </a:xfrm>
          <a:prstGeom prst="rect">
            <a:avLst/>
          </a:prstGeom>
        </xdr:spPr>
      </xdr:pic>
      <xdr:pic>
        <xdr:nvPicPr>
          <xdr:cNvPr id="57" name="Picture 56"/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19037791" y="734977"/>
            <a:ext cx="477727" cy="498547"/>
          </a:xfrm>
          <a:prstGeom prst="rect">
            <a:avLst/>
          </a:prstGeom>
        </xdr:spPr>
      </xdr:pic>
      <xdr:sp macro="" textlink="">
        <xdr:nvSpPr>
          <xdr:cNvPr id="58" name="Right Brace 57"/>
          <xdr:cNvSpPr/>
        </xdr:nvSpPr>
        <xdr:spPr>
          <a:xfrm>
            <a:off x="15831658" y="1437857"/>
            <a:ext cx="304800" cy="908886"/>
          </a:xfrm>
          <a:prstGeom prst="rightBrace">
            <a:avLst/>
          </a:prstGeom>
          <a:ln/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  <xdr:txBody>
          <a:bodyPr wrap="square"/>
          <a:lstStyle/>
          <a:p>
            <a:endParaRPr lang="en-US"/>
          </a:p>
        </xdr:txBody>
      </xdr:sp>
    </xdr:grpSp>
    <xdr:clientData/>
  </xdr:twoCellAnchor>
  <xdr:twoCellAnchor>
    <xdr:from>
      <xdr:col>22</xdr:col>
      <xdr:colOff>220807</xdr:colOff>
      <xdr:row>51</xdr:row>
      <xdr:rowOff>132694</xdr:rowOff>
    </xdr:from>
    <xdr:to>
      <xdr:col>28</xdr:col>
      <xdr:colOff>770993</xdr:colOff>
      <xdr:row>63</xdr:row>
      <xdr:rowOff>67597</xdr:rowOff>
    </xdr:to>
    <xdr:grpSp>
      <xdr:nvGrpSpPr>
        <xdr:cNvPr id="38" name="Group 37"/>
        <xdr:cNvGrpSpPr/>
      </xdr:nvGrpSpPr>
      <xdr:grpSpPr>
        <a:xfrm>
          <a:off x="18381807" y="7905094"/>
          <a:ext cx="5503186" cy="1763703"/>
          <a:chOff x="25912566" y="1851960"/>
          <a:chExt cx="5556497" cy="1683857"/>
        </a:xfrm>
      </xdr:grpSpPr>
      <xdr:grpSp>
        <xdr:nvGrpSpPr>
          <xdr:cNvPr id="10" name="Group 9"/>
          <xdr:cNvGrpSpPr/>
        </xdr:nvGrpSpPr>
        <xdr:grpSpPr>
          <a:xfrm>
            <a:off x="25912566" y="1851960"/>
            <a:ext cx="2027279" cy="1659340"/>
            <a:chOff x="25912566" y="1851960"/>
            <a:chExt cx="2027279" cy="1659340"/>
          </a:xfrm>
        </xdr:grpSpPr>
        <xdr:pic>
          <xdr:nvPicPr>
            <xdr:cNvPr id="63" name="Picture 62"/>
            <xdr:cNvPicPr>
              <a:picLocks noChangeAspect="1"/>
            </xdr:cNvPicPr>
          </xdr:nvPicPr>
          <xdr:blipFill>
            <a:blip xmlns:r="http://schemas.openxmlformats.org/officeDocument/2006/relationships" r:embed="rId29"/>
            <a:stretch>
              <a:fillRect/>
            </a:stretch>
          </xdr:blipFill>
          <xdr:spPr>
            <a:xfrm>
              <a:off x="27056290" y="1851960"/>
              <a:ext cx="489271" cy="474556"/>
            </a:xfrm>
            <a:prstGeom prst="rect">
              <a:avLst/>
            </a:prstGeom>
          </xdr:spPr>
        </xdr:pic>
        <xdr:pic>
          <xdr:nvPicPr>
            <xdr:cNvPr id="64" name="Picture 63"/>
            <xdr:cNvPicPr>
              <a:picLocks noChangeAspect="1"/>
            </xdr:cNvPicPr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>
              <a:off x="25912566" y="2989288"/>
              <a:ext cx="538199" cy="522012"/>
            </a:xfrm>
            <a:prstGeom prst="rect">
              <a:avLst/>
            </a:prstGeom>
          </xdr:spPr>
        </xdr:pic>
        <xdr:pic>
          <xdr:nvPicPr>
            <xdr:cNvPr id="65" name="Picture 64"/>
            <xdr:cNvPicPr>
              <a:picLocks noChangeAspect="1"/>
            </xdr:cNvPicPr>
          </xdr:nvPicPr>
          <xdr:blipFill>
            <a:blip xmlns:r="http://schemas.openxmlformats.org/officeDocument/2006/relationships" r:embed="rId31"/>
            <a:stretch>
              <a:fillRect/>
            </a:stretch>
          </xdr:blipFill>
          <xdr:spPr>
            <a:xfrm>
              <a:off x="25938214" y="2245340"/>
              <a:ext cx="538199" cy="522012"/>
            </a:xfrm>
            <a:prstGeom prst="rect">
              <a:avLst/>
            </a:prstGeom>
          </xdr:spPr>
        </xdr:pic>
        <xdr:sp macro="" textlink="">
          <xdr:nvSpPr>
            <xdr:cNvPr id="66" name="Right Brace 65"/>
            <xdr:cNvSpPr/>
          </xdr:nvSpPr>
          <xdr:spPr>
            <a:xfrm>
              <a:off x="26599242" y="2388544"/>
              <a:ext cx="304800" cy="865343"/>
            </a:xfrm>
            <a:prstGeom prst="righ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pic>
          <xdr:nvPicPr>
            <xdr:cNvPr id="69" name="Picture 68"/>
            <xdr:cNvPicPr>
              <a:picLocks noChangeAspect="1"/>
            </xdr:cNvPicPr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>
              <a:off x="27017805" y="2591384"/>
              <a:ext cx="538199" cy="522012"/>
            </a:xfrm>
            <a:prstGeom prst="rect">
              <a:avLst/>
            </a:prstGeom>
          </xdr:spPr>
        </xdr:pic>
        <xdr:sp macro="" textlink="">
          <xdr:nvSpPr>
            <xdr:cNvPr id="70" name="Right Brace 69"/>
            <xdr:cNvSpPr/>
          </xdr:nvSpPr>
          <xdr:spPr>
            <a:xfrm>
              <a:off x="27635045" y="1996659"/>
              <a:ext cx="304800" cy="865343"/>
            </a:xfrm>
            <a:prstGeom prst="righ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</xdr:grpSp>
      <xdr:grpSp>
        <xdr:nvGrpSpPr>
          <xdr:cNvPr id="33" name="Group 32"/>
          <xdr:cNvGrpSpPr/>
        </xdr:nvGrpSpPr>
        <xdr:grpSpPr>
          <a:xfrm>
            <a:off x="29612583" y="1880790"/>
            <a:ext cx="1856480" cy="1655027"/>
            <a:chOff x="29612583" y="1880790"/>
            <a:chExt cx="1856480" cy="1655027"/>
          </a:xfrm>
        </xdr:grpSpPr>
        <xdr:pic>
          <xdr:nvPicPr>
            <xdr:cNvPr id="60" name="Picture 59"/>
            <xdr:cNvPicPr>
              <a:picLocks noChangeAspect="1"/>
            </xdr:cNvPicPr>
          </xdr:nvPicPr>
          <xdr:blipFill>
            <a:blip xmlns:r="http://schemas.openxmlformats.org/officeDocument/2006/relationships" r:embed="rId32"/>
            <a:stretch>
              <a:fillRect/>
            </a:stretch>
          </xdr:blipFill>
          <xdr:spPr>
            <a:xfrm>
              <a:off x="30927497" y="3013805"/>
              <a:ext cx="538199" cy="522012"/>
            </a:xfrm>
            <a:prstGeom prst="rect">
              <a:avLst/>
            </a:prstGeom>
          </xdr:spPr>
        </xdr:pic>
        <xdr:pic>
          <xdr:nvPicPr>
            <xdr:cNvPr id="61" name="Picture 60"/>
            <xdr:cNvPicPr>
              <a:picLocks noChangeAspect="1"/>
            </xdr:cNvPicPr>
          </xdr:nvPicPr>
          <xdr:blipFill>
            <a:blip xmlns:r="http://schemas.openxmlformats.org/officeDocument/2006/relationships" r:embed="rId33"/>
            <a:stretch>
              <a:fillRect/>
            </a:stretch>
          </xdr:blipFill>
          <xdr:spPr>
            <a:xfrm>
              <a:off x="29936096" y="1880790"/>
              <a:ext cx="367597" cy="356542"/>
            </a:xfrm>
            <a:prstGeom prst="rect">
              <a:avLst/>
            </a:prstGeom>
          </xdr:spPr>
        </xdr:pic>
        <xdr:pic>
          <xdr:nvPicPr>
            <xdr:cNvPr id="62" name="Picture 61"/>
            <xdr:cNvPicPr>
              <a:picLocks noChangeAspect="1"/>
            </xdr:cNvPicPr>
          </xdr:nvPicPr>
          <xdr:blipFill>
            <a:blip xmlns:r="http://schemas.openxmlformats.org/officeDocument/2006/relationships" r:embed="rId34"/>
            <a:stretch>
              <a:fillRect/>
            </a:stretch>
          </xdr:blipFill>
          <xdr:spPr>
            <a:xfrm>
              <a:off x="30979792" y="2239070"/>
              <a:ext cx="489271" cy="474556"/>
            </a:xfrm>
            <a:prstGeom prst="rect">
              <a:avLst/>
            </a:prstGeom>
          </xdr:spPr>
        </xdr:pic>
        <xdr:sp macro="" textlink="">
          <xdr:nvSpPr>
            <xdr:cNvPr id="67" name="Left Brace 66"/>
            <xdr:cNvSpPr/>
          </xdr:nvSpPr>
          <xdr:spPr>
            <a:xfrm>
              <a:off x="30573173" y="2480759"/>
              <a:ext cx="301171" cy="779418"/>
            </a:xfrm>
            <a:prstGeom prst="lef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sp macro="" textlink="">
          <xdr:nvSpPr>
            <xdr:cNvPr id="68" name="Left Brace 67"/>
            <xdr:cNvSpPr/>
          </xdr:nvSpPr>
          <xdr:spPr>
            <a:xfrm>
              <a:off x="29612583" y="2046482"/>
              <a:ext cx="301171" cy="779418"/>
            </a:xfrm>
            <a:prstGeom prst="leftBrace">
              <a:avLst/>
            </a:prstGeom>
            <a:ln/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  <xdr:txBody>
            <a:bodyPr wrap="square"/>
            <a:lstStyle/>
            <a:p>
              <a:endParaRPr lang="en-US"/>
            </a:p>
          </xdr:txBody>
        </xdr:sp>
        <xdr:pic>
          <xdr:nvPicPr>
            <xdr:cNvPr id="71" name="Picture 70"/>
            <xdr:cNvPicPr>
              <a:picLocks noChangeAspect="1"/>
            </xdr:cNvPicPr>
          </xdr:nvPicPr>
          <xdr:blipFill>
            <a:blip xmlns:r="http://schemas.openxmlformats.org/officeDocument/2006/relationships" r:embed="rId34"/>
            <a:stretch>
              <a:fillRect/>
            </a:stretch>
          </xdr:blipFill>
          <xdr:spPr>
            <a:xfrm>
              <a:off x="29939130" y="2627504"/>
              <a:ext cx="489271" cy="474556"/>
            </a:xfrm>
            <a:prstGeom prst="rect">
              <a:avLst/>
            </a:prstGeom>
          </xdr:spPr>
        </xdr:pic>
      </xdr:grpSp>
    </xdr:grpSp>
    <xdr:clientData/>
  </xdr:twoCellAnchor>
  <xdr:twoCellAnchor editAs="oneCell">
    <xdr:from>
      <xdr:col>17</xdr:col>
      <xdr:colOff>599550</xdr:colOff>
      <xdr:row>9</xdr:row>
      <xdr:rowOff>71669</xdr:rowOff>
    </xdr:from>
    <xdr:to>
      <xdr:col>18</xdr:col>
      <xdr:colOff>483576</xdr:colOff>
      <xdr:row>14</xdr:row>
      <xdr:rowOff>42634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633050" y="1443269"/>
          <a:ext cx="709526" cy="732965"/>
        </a:xfrm>
        <a:prstGeom prst="rect">
          <a:avLst/>
        </a:prstGeom>
      </xdr:spPr>
    </xdr:pic>
    <xdr:clientData/>
  </xdr:twoCellAnchor>
  <xdr:twoCellAnchor editAs="oneCell">
    <xdr:from>
      <xdr:col>17</xdr:col>
      <xdr:colOff>577780</xdr:colOff>
      <xdr:row>3</xdr:row>
      <xdr:rowOff>103421</xdr:rowOff>
    </xdr:from>
    <xdr:to>
      <xdr:col>18</xdr:col>
      <xdr:colOff>461806</xdr:colOff>
      <xdr:row>8</xdr:row>
      <xdr:rowOff>68935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611280" y="560621"/>
          <a:ext cx="709526" cy="727514"/>
        </a:xfrm>
        <a:prstGeom prst="rect">
          <a:avLst/>
        </a:prstGeom>
      </xdr:spPr>
    </xdr:pic>
    <xdr:clientData/>
  </xdr:twoCellAnchor>
  <xdr:twoCellAnchor>
    <xdr:from>
      <xdr:col>17</xdr:col>
      <xdr:colOff>649665</xdr:colOff>
      <xdr:row>14</xdr:row>
      <xdr:rowOff>57542</xdr:rowOff>
    </xdr:from>
    <xdr:to>
      <xdr:col>18</xdr:col>
      <xdr:colOff>407112</xdr:colOff>
      <xdr:row>18</xdr:row>
      <xdr:rowOff>51185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683165" y="2191142"/>
          <a:ext cx="582947" cy="603243"/>
        </a:xfrm>
        <a:prstGeom prst="rect">
          <a:avLst/>
        </a:prstGeom>
      </xdr:spPr>
    </xdr:pic>
    <xdr:clientData/>
  </xdr:twoCellAnchor>
  <xdr:twoCellAnchor editAs="oneCell">
    <xdr:from>
      <xdr:col>24</xdr:col>
      <xdr:colOff>283648</xdr:colOff>
      <xdr:row>8</xdr:row>
      <xdr:rowOff>77782</xdr:rowOff>
    </xdr:from>
    <xdr:to>
      <xdr:col>25</xdr:col>
      <xdr:colOff>237054</xdr:colOff>
      <xdr:row>13</xdr:row>
      <xdr:rowOff>116346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0095648" y="1296982"/>
          <a:ext cx="778906" cy="800564"/>
        </a:xfrm>
        <a:prstGeom prst="rect">
          <a:avLst/>
        </a:prstGeom>
      </xdr:spPr>
    </xdr:pic>
    <xdr:clientData/>
  </xdr:twoCellAnchor>
  <xdr:twoCellAnchor editAs="oneCell">
    <xdr:from>
      <xdr:col>24</xdr:col>
      <xdr:colOff>306766</xdr:colOff>
      <xdr:row>3</xdr:row>
      <xdr:rowOff>139738</xdr:rowOff>
    </xdr:from>
    <xdr:to>
      <xdr:col>25</xdr:col>
      <xdr:colOff>188538</xdr:colOff>
      <xdr:row>8</xdr:row>
      <xdr:rowOff>101565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0118766" y="596938"/>
          <a:ext cx="707272" cy="723827"/>
        </a:xfrm>
        <a:prstGeom prst="rect">
          <a:avLst/>
        </a:prstGeom>
      </xdr:spPr>
    </xdr:pic>
    <xdr:clientData/>
  </xdr:twoCellAnchor>
  <xdr:twoCellAnchor>
    <xdr:from>
      <xdr:col>18</xdr:col>
      <xdr:colOff>475969</xdr:colOff>
      <xdr:row>5</xdr:row>
      <xdr:rowOff>114757</xdr:rowOff>
    </xdr:from>
    <xdr:to>
      <xdr:col>18</xdr:col>
      <xdr:colOff>784198</xdr:colOff>
      <xdr:row>11</xdr:row>
      <xdr:rowOff>110906</xdr:rowOff>
    </xdr:to>
    <xdr:sp macro="" textlink="">
      <xdr:nvSpPr>
        <xdr:cNvPr id="87" name="Right Brace 86"/>
        <xdr:cNvSpPr/>
      </xdr:nvSpPr>
      <xdr:spPr>
        <a:xfrm>
          <a:off x="15498255" y="840471"/>
          <a:ext cx="308229" cy="867006"/>
        </a:xfrm>
        <a:prstGeom prst="rightBrace">
          <a:avLst/>
        </a:prstGeom>
        <a:ln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>
    <xdr:from>
      <xdr:col>22</xdr:col>
      <xdr:colOff>749925</xdr:colOff>
      <xdr:row>9</xdr:row>
      <xdr:rowOff>29618</xdr:rowOff>
    </xdr:from>
    <xdr:to>
      <xdr:col>23</xdr:col>
      <xdr:colOff>232654</xdr:colOff>
      <xdr:row>18</xdr:row>
      <xdr:rowOff>114080</xdr:rowOff>
    </xdr:to>
    <xdr:sp macro="" textlink="">
      <xdr:nvSpPr>
        <xdr:cNvPr id="88" name="Left Brace 87"/>
        <xdr:cNvSpPr/>
      </xdr:nvSpPr>
      <xdr:spPr>
        <a:xfrm>
          <a:off x="18910925" y="1401218"/>
          <a:ext cx="308229" cy="1456062"/>
        </a:xfrm>
        <a:prstGeom prst="leftBrace">
          <a:avLst/>
        </a:prstGeom>
        <a:ln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 editAs="oneCell">
    <xdr:from>
      <xdr:col>24</xdr:col>
      <xdr:colOff>312779</xdr:colOff>
      <xdr:row>18</xdr:row>
      <xdr:rowOff>63319</xdr:rowOff>
    </xdr:from>
    <xdr:to>
      <xdr:col>25</xdr:col>
      <xdr:colOff>345807</xdr:colOff>
      <xdr:row>24</xdr:row>
      <xdr:rowOff>29209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124779" y="2806519"/>
          <a:ext cx="858528" cy="880290"/>
        </a:xfrm>
        <a:prstGeom prst="rect">
          <a:avLst/>
        </a:prstGeom>
      </xdr:spPr>
    </xdr:pic>
    <xdr:clientData/>
  </xdr:twoCellAnchor>
  <xdr:twoCellAnchor editAs="oneCell">
    <xdr:from>
      <xdr:col>24</xdr:col>
      <xdr:colOff>263791</xdr:colOff>
      <xdr:row>13</xdr:row>
      <xdr:rowOff>117750</xdr:rowOff>
    </xdr:from>
    <xdr:to>
      <xdr:col>25</xdr:col>
      <xdr:colOff>296819</xdr:colOff>
      <xdr:row>19</xdr:row>
      <xdr:rowOff>83641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075791" y="2098950"/>
          <a:ext cx="858528" cy="880291"/>
        </a:xfrm>
        <a:prstGeom prst="rect">
          <a:avLst/>
        </a:prstGeom>
      </xdr:spPr>
    </xdr:pic>
    <xdr:clientData/>
  </xdr:twoCellAnchor>
  <xdr:twoCellAnchor>
    <xdr:from>
      <xdr:col>23</xdr:col>
      <xdr:colOff>817055</xdr:colOff>
      <xdr:row>16</xdr:row>
      <xdr:rowOff>13156</xdr:rowOff>
    </xdr:from>
    <xdr:to>
      <xdr:col>24</xdr:col>
      <xdr:colOff>299784</xdr:colOff>
      <xdr:row>21</xdr:row>
      <xdr:rowOff>72482</xdr:rowOff>
    </xdr:to>
    <xdr:sp macro="" textlink="">
      <xdr:nvSpPr>
        <xdr:cNvPr id="93" name="Left Brace 92"/>
        <xdr:cNvSpPr/>
      </xdr:nvSpPr>
      <xdr:spPr>
        <a:xfrm>
          <a:off x="19803555" y="2451556"/>
          <a:ext cx="308229" cy="821326"/>
        </a:xfrm>
        <a:prstGeom prst="leftBrace">
          <a:avLst/>
        </a:prstGeom>
        <a:ln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>
    <xdr:from>
      <xdr:col>23</xdr:col>
      <xdr:colOff>817052</xdr:colOff>
      <xdr:row>6</xdr:row>
      <xdr:rowOff>85728</xdr:rowOff>
    </xdr:from>
    <xdr:to>
      <xdr:col>24</xdr:col>
      <xdr:colOff>299781</xdr:colOff>
      <xdr:row>11</xdr:row>
      <xdr:rowOff>145054</xdr:rowOff>
    </xdr:to>
    <xdr:sp macro="" textlink="">
      <xdr:nvSpPr>
        <xdr:cNvPr id="94" name="Left Brace 93"/>
        <xdr:cNvSpPr/>
      </xdr:nvSpPr>
      <xdr:spPr>
        <a:xfrm>
          <a:off x="19803552" y="1000128"/>
          <a:ext cx="308229" cy="821326"/>
        </a:xfrm>
        <a:prstGeom prst="leftBrace">
          <a:avLst/>
        </a:prstGeom>
        <a:ln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>
    <xdr:from>
      <xdr:col>18</xdr:col>
      <xdr:colOff>428798</xdr:colOff>
      <xdr:row>15</xdr:row>
      <xdr:rowOff>140157</xdr:rowOff>
    </xdr:from>
    <xdr:to>
      <xdr:col>18</xdr:col>
      <xdr:colOff>737027</xdr:colOff>
      <xdr:row>21</xdr:row>
      <xdr:rowOff>136306</xdr:rowOff>
    </xdr:to>
    <xdr:sp macro="" textlink="">
      <xdr:nvSpPr>
        <xdr:cNvPr id="95" name="Right Brace 94"/>
        <xdr:cNvSpPr/>
      </xdr:nvSpPr>
      <xdr:spPr>
        <a:xfrm>
          <a:off x="15451084" y="2317300"/>
          <a:ext cx="308229" cy="867006"/>
        </a:xfrm>
        <a:prstGeom prst="rightBrace">
          <a:avLst/>
        </a:prstGeom>
        <a:ln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>
    <xdr:from>
      <xdr:col>19</xdr:col>
      <xdr:colOff>602972</xdr:colOff>
      <xdr:row>8</xdr:row>
      <xdr:rowOff>66940</xdr:rowOff>
    </xdr:from>
    <xdr:to>
      <xdr:col>20</xdr:col>
      <xdr:colOff>76629</xdr:colOff>
      <xdr:row>19</xdr:row>
      <xdr:rowOff>6325</xdr:rowOff>
    </xdr:to>
    <xdr:sp macro="" textlink="">
      <xdr:nvSpPr>
        <xdr:cNvPr id="96" name="Right Brace 95"/>
        <xdr:cNvSpPr/>
      </xdr:nvSpPr>
      <xdr:spPr>
        <a:xfrm>
          <a:off x="16287472" y="1286140"/>
          <a:ext cx="299157" cy="1615785"/>
        </a:xfrm>
        <a:prstGeom prst="rightBrace">
          <a:avLst/>
        </a:prstGeom>
        <a:ln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 editAs="oneCell">
    <xdr:from>
      <xdr:col>17</xdr:col>
      <xdr:colOff>514062</xdr:colOff>
      <xdr:row>19</xdr:row>
      <xdr:rowOff>68711</xdr:rowOff>
    </xdr:from>
    <xdr:to>
      <xdr:col>18</xdr:col>
      <xdr:colOff>476539</xdr:colOff>
      <xdr:row>24</xdr:row>
      <xdr:rowOff>70989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547562" y="2964311"/>
          <a:ext cx="787977" cy="764278"/>
        </a:xfrm>
        <a:prstGeom prst="rect">
          <a:avLst/>
        </a:prstGeom>
      </xdr:spPr>
    </xdr:pic>
    <xdr:clientData/>
  </xdr:twoCellAnchor>
  <xdr:twoCellAnchor editAs="oneCell">
    <xdr:from>
      <xdr:col>6</xdr:col>
      <xdr:colOff>224553</xdr:colOff>
      <xdr:row>49</xdr:row>
      <xdr:rowOff>72153</xdr:rowOff>
    </xdr:from>
    <xdr:to>
      <xdr:col>7</xdr:col>
      <xdr:colOff>54848</xdr:colOff>
      <xdr:row>53</xdr:row>
      <xdr:rowOff>118348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177553" y="7539753"/>
          <a:ext cx="655795" cy="655795"/>
        </a:xfrm>
        <a:prstGeom prst="rect">
          <a:avLst/>
        </a:prstGeom>
      </xdr:spPr>
    </xdr:pic>
    <xdr:clientData/>
  </xdr:twoCellAnchor>
  <xdr:twoCellAnchor>
    <xdr:from>
      <xdr:col>6</xdr:col>
      <xdr:colOff>211549</xdr:colOff>
      <xdr:row>45</xdr:row>
      <xdr:rowOff>36454</xdr:rowOff>
    </xdr:from>
    <xdr:to>
      <xdr:col>7</xdr:col>
      <xdr:colOff>4351</xdr:colOff>
      <xdr:row>48</xdr:row>
      <xdr:rowOff>141347</xdr:rowOff>
    </xdr:to>
    <xdr:sp macro="" textlink="">
      <xdr:nvSpPr>
        <xdr:cNvPr id="103" name="Up Arrow 102"/>
        <xdr:cNvSpPr/>
      </xdr:nvSpPr>
      <xdr:spPr>
        <a:xfrm>
          <a:off x="5164549" y="6894454"/>
          <a:ext cx="618302" cy="562093"/>
        </a:xfrm>
        <a:prstGeom prst="upArrow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 editAs="oneCell">
    <xdr:from>
      <xdr:col>21</xdr:col>
      <xdr:colOff>110253</xdr:colOff>
      <xdr:row>1</xdr:row>
      <xdr:rowOff>8653</xdr:rowOff>
    </xdr:from>
    <xdr:to>
      <xdr:col>21</xdr:col>
      <xdr:colOff>766048</xdr:colOff>
      <xdr:row>5</xdr:row>
      <xdr:rowOff>54848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445753" y="161053"/>
          <a:ext cx="655795" cy="655795"/>
        </a:xfrm>
        <a:prstGeom prst="rect">
          <a:avLst/>
        </a:prstGeom>
      </xdr:spPr>
    </xdr:pic>
    <xdr:clientData/>
  </xdr:twoCellAnchor>
  <xdr:twoCellAnchor editAs="oneCell">
    <xdr:from>
      <xdr:col>12</xdr:col>
      <xdr:colOff>458845</xdr:colOff>
      <xdr:row>75</xdr:row>
      <xdr:rowOff>114848</xdr:rowOff>
    </xdr:from>
    <xdr:to>
      <xdr:col>13</xdr:col>
      <xdr:colOff>413825</xdr:colOff>
      <xdr:row>81</xdr:row>
      <xdr:rowOff>6710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364845" y="11544848"/>
          <a:ext cx="780480" cy="806262"/>
        </a:xfrm>
        <a:prstGeom prst="rect">
          <a:avLst/>
        </a:prstGeom>
      </xdr:spPr>
    </xdr:pic>
    <xdr:clientData/>
  </xdr:twoCellAnchor>
  <xdr:twoCellAnchor editAs="oneCell">
    <xdr:from>
      <xdr:col>20</xdr:col>
      <xdr:colOff>99618</xdr:colOff>
      <xdr:row>75</xdr:row>
      <xdr:rowOff>94260</xdr:rowOff>
    </xdr:from>
    <xdr:to>
      <xdr:col>21</xdr:col>
      <xdr:colOff>54598</xdr:colOff>
      <xdr:row>80</xdr:row>
      <xdr:rowOff>139781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6609618" y="11524260"/>
          <a:ext cx="780480" cy="807521"/>
        </a:xfrm>
        <a:prstGeom prst="rect">
          <a:avLst/>
        </a:prstGeom>
      </xdr:spPr>
    </xdr:pic>
    <xdr:clientData/>
  </xdr:twoCellAnchor>
  <xdr:twoCellAnchor>
    <xdr:from>
      <xdr:col>20</xdr:col>
      <xdr:colOff>746709</xdr:colOff>
      <xdr:row>10</xdr:row>
      <xdr:rowOff>60909</xdr:rowOff>
    </xdr:from>
    <xdr:to>
      <xdr:col>22</xdr:col>
      <xdr:colOff>91491</xdr:colOff>
      <xdr:row>16</xdr:row>
      <xdr:rowOff>142291</xdr:rowOff>
    </xdr:to>
    <xdr:sp macro="" textlink="">
      <xdr:nvSpPr>
        <xdr:cNvPr id="110" name="16-Point Star 109"/>
        <xdr:cNvSpPr/>
      </xdr:nvSpPr>
      <xdr:spPr>
        <a:xfrm>
          <a:off x="17256709" y="1584909"/>
          <a:ext cx="995782" cy="995782"/>
        </a:xfrm>
        <a:prstGeom prst="star16">
          <a:avLst/>
        </a:prstGeom>
        <a:solidFill>
          <a:srgbClr val="FFFF00"/>
        </a:solidFill>
        <a:ln>
          <a:solidFill>
            <a:srgbClr val="FFCC66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 editAs="oneCell">
    <xdr:from>
      <xdr:col>21</xdr:col>
      <xdr:colOff>77463</xdr:colOff>
      <xdr:row>11</xdr:row>
      <xdr:rowOff>52063</xdr:rowOff>
    </xdr:from>
    <xdr:to>
      <xdr:col>21</xdr:col>
      <xdr:colOff>798838</xdr:colOff>
      <xdr:row>16</xdr:row>
      <xdr:rowOff>11438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412963" y="1728463"/>
          <a:ext cx="721375" cy="721375"/>
        </a:xfrm>
        <a:prstGeom prst="rect">
          <a:avLst/>
        </a:prstGeom>
      </xdr:spPr>
    </xdr:pic>
    <xdr:clientData/>
  </xdr:twoCellAnchor>
  <xdr:twoCellAnchor>
    <xdr:from>
      <xdr:col>2</xdr:col>
      <xdr:colOff>161407</xdr:colOff>
      <xdr:row>48</xdr:row>
      <xdr:rowOff>147887</xdr:rowOff>
    </xdr:from>
    <xdr:to>
      <xdr:col>2</xdr:col>
      <xdr:colOff>752993</xdr:colOff>
      <xdr:row>51</xdr:row>
      <xdr:rowOff>131513</xdr:rowOff>
    </xdr:to>
    <xdr:cxnSp macro="">
      <xdr:nvCxnSpPr>
        <xdr:cNvPr id="74" name="Straight Connector 73"/>
        <xdr:cNvCxnSpPr/>
      </xdr:nvCxnSpPr>
      <xdr:spPr>
        <a:xfrm>
          <a:off x="1812407" y="74630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136007</xdr:colOff>
      <xdr:row>37</xdr:row>
      <xdr:rowOff>8187</xdr:rowOff>
    </xdr:from>
    <xdr:to>
      <xdr:col>2</xdr:col>
      <xdr:colOff>727593</xdr:colOff>
      <xdr:row>39</xdr:row>
      <xdr:rowOff>144213</xdr:rowOff>
    </xdr:to>
    <xdr:cxnSp macro="">
      <xdr:nvCxnSpPr>
        <xdr:cNvPr id="97" name="Straight Connector 96"/>
        <xdr:cNvCxnSpPr/>
      </xdr:nvCxnSpPr>
      <xdr:spPr>
        <a:xfrm>
          <a:off x="1787007" y="56469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174107</xdr:colOff>
      <xdr:row>57</xdr:row>
      <xdr:rowOff>8187</xdr:rowOff>
    </xdr:from>
    <xdr:to>
      <xdr:col>2</xdr:col>
      <xdr:colOff>765693</xdr:colOff>
      <xdr:row>59</xdr:row>
      <xdr:rowOff>144213</xdr:rowOff>
    </xdr:to>
    <xdr:cxnSp macro="">
      <xdr:nvCxnSpPr>
        <xdr:cNvPr id="99" name="Straight Connector 98"/>
        <xdr:cNvCxnSpPr/>
      </xdr:nvCxnSpPr>
      <xdr:spPr>
        <a:xfrm>
          <a:off x="1825107" y="86949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148707</xdr:colOff>
      <xdr:row>66</xdr:row>
      <xdr:rowOff>20887</xdr:rowOff>
    </xdr:from>
    <xdr:to>
      <xdr:col>2</xdr:col>
      <xdr:colOff>740293</xdr:colOff>
      <xdr:row>69</xdr:row>
      <xdr:rowOff>4513</xdr:rowOff>
    </xdr:to>
    <xdr:cxnSp macro="">
      <xdr:nvCxnSpPr>
        <xdr:cNvPr id="107" name="Straight Connector 106"/>
        <xdr:cNvCxnSpPr/>
      </xdr:nvCxnSpPr>
      <xdr:spPr>
        <a:xfrm>
          <a:off x="1799707" y="100792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148707</xdr:colOff>
      <xdr:row>65</xdr:row>
      <xdr:rowOff>58987</xdr:rowOff>
    </xdr:from>
    <xdr:to>
      <xdr:col>10</xdr:col>
      <xdr:colOff>740293</xdr:colOff>
      <xdr:row>68</xdr:row>
      <xdr:rowOff>42613</xdr:rowOff>
    </xdr:to>
    <xdr:cxnSp macro="">
      <xdr:nvCxnSpPr>
        <xdr:cNvPr id="108" name="Straight Connector 107"/>
        <xdr:cNvCxnSpPr/>
      </xdr:nvCxnSpPr>
      <xdr:spPr>
        <a:xfrm>
          <a:off x="8403707" y="99649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123307</xdr:colOff>
      <xdr:row>54</xdr:row>
      <xdr:rowOff>8187</xdr:rowOff>
    </xdr:from>
    <xdr:to>
      <xdr:col>10</xdr:col>
      <xdr:colOff>714893</xdr:colOff>
      <xdr:row>56</xdr:row>
      <xdr:rowOff>144213</xdr:rowOff>
    </xdr:to>
    <xdr:cxnSp macro="">
      <xdr:nvCxnSpPr>
        <xdr:cNvPr id="109" name="Straight Connector 108"/>
        <xdr:cNvCxnSpPr/>
      </xdr:nvCxnSpPr>
      <xdr:spPr>
        <a:xfrm>
          <a:off x="8378307" y="82377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161407</xdr:colOff>
      <xdr:row>48</xdr:row>
      <xdr:rowOff>97087</xdr:rowOff>
    </xdr:from>
    <xdr:to>
      <xdr:col>10</xdr:col>
      <xdr:colOff>752993</xdr:colOff>
      <xdr:row>51</xdr:row>
      <xdr:rowOff>80713</xdr:rowOff>
    </xdr:to>
    <xdr:cxnSp macro="">
      <xdr:nvCxnSpPr>
        <xdr:cNvPr id="111" name="Straight Connector 110"/>
        <xdr:cNvCxnSpPr/>
      </xdr:nvCxnSpPr>
      <xdr:spPr>
        <a:xfrm>
          <a:off x="8416407" y="74122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136007</xdr:colOff>
      <xdr:row>40</xdr:row>
      <xdr:rowOff>84387</xdr:rowOff>
    </xdr:from>
    <xdr:to>
      <xdr:col>10</xdr:col>
      <xdr:colOff>727593</xdr:colOff>
      <xdr:row>43</xdr:row>
      <xdr:rowOff>68013</xdr:rowOff>
    </xdr:to>
    <xdr:cxnSp macro="">
      <xdr:nvCxnSpPr>
        <xdr:cNvPr id="112" name="Straight Connector 111"/>
        <xdr:cNvCxnSpPr/>
      </xdr:nvCxnSpPr>
      <xdr:spPr>
        <a:xfrm>
          <a:off x="8391007" y="61803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186807</xdr:colOff>
      <xdr:row>60</xdr:row>
      <xdr:rowOff>8187</xdr:rowOff>
    </xdr:from>
    <xdr:to>
      <xdr:col>13</xdr:col>
      <xdr:colOff>778393</xdr:colOff>
      <xdr:row>62</xdr:row>
      <xdr:rowOff>144213</xdr:rowOff>
    </xdr:to>
    <xdr:cxnSp macro="">
      <xdr:nvCxnSpPr>
        <xdr:cNvPr id="113" name="Straight Connector 112"/>
        <xdr:cNvCxnSpPr/>
      </xdr:nvCxnSpPr>
      <xdr:spPr>
        <a:xfrm>
          <a:off x="10918307" y="91521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161407</xdr:colOff>
      <xdr:row>60</xdr:row>
      <xdr:rowOff>8187</xdr:rowOff>
    </xdr:from>
    <xdr:to>
      <xdr:col>19</xdr:col>
      <xdr:colOff>752993</xdr:colOff>
      <xdr:row>62</xdr:row>
      <xdr:rowOff>144213</xdr:rowOff>
    </xdr:to>
    <xdr:cxnSp macro="">
      <xdr:nvCxnSpPr>
        <xdr:cNvPr id="114" name="Straight Connector 113"/>
        <xdr:cNvCxnSpPr/>
      </xdr:nvCxnSpPr>
      <xdr:spPr>
        <a:xfrm>
          <a:off x="15845907" y="91521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174107</xdr:colOff>
      <xdr:row>54</xdr:row>
      <xdr:rowOff>147887</xdr:rowOff>
    </xdr:from>
    <xdr:to>
      <xdr:col>22</xdr:col>
      <xdr:colOff>765693</xdr:colOff>
      <xdr:row>57</xdr:row>
      <xdr:rowOff>131513</xdr:rowOff>
    </xdr:to>
    <xdr:cxnSp macro="">
      <xdr:nvCxnSpPr>
        <xdr:cNvPr id="115" name="Straight Connector 114"/>
        <xdr:cNvCxnSpPr/>
      </xdr:nvCxnSpPr>
      <xdr:spPr>
        <a:xfrm>
          <a:off x="18335107" y="83774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199507</xdr:colOff>
      <xdr:row>60</xdr:row>
      <xdr:rowOff>33587</xdr:rowOff>
    </xdr:from>
    <xdr:to>
      <xdr:col>28</xdr:col>
      <xdr:colOff>791093</xdr:colOff>
      <xdr:row>63</xdr:row>
      <xdr:rowOff>17213</xdr:rowOff>
    </xdr:to>
    <xdr:cxnSp macro="">
      <xdr:nvCxnSpPr>
        <xdr:cNvPr id="116" name="Straight Connector 115"/>
        <xdr:cNvCxnSpPr/>
      </xdr:nvCxnSpPr>
      <xdr:spPr>
        <a:xfrm>
          <a:off x="23313507" y="91775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59149</xdr:colOff>
      <xdr:row>49</xdr:row>
      <xdr:rowOff>23754</xdr:rowOff>
    </xdr:from>
    <xdr:to>
      <xdr:col>16</xdr:col>
      <xdr:colOff>677451</xdr:colOff>
      <xdr:row>52</xdr:row>
      <xdr:rowOff>128647</xdr:rowOff>
    </xdr:to>
    <xdr:sp macro="" textlink="">
      <xdr:nvSpPr>
        <xdr:cNvPr id="117" name="Up Arrow 116"/>
        <xdr:cNvSpPr/>
      </xdr:nvSpPr>
      <xdr:spPr>
        <a:xfrm>
          <a:off x="13267149" y="7491354"/>
          <a:ext cx="618302" cy="562093"/>
        </a:xfrm>
        <a:prstGeom prst="upArrow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>
    <xdr:from>
      <xdr:col>25</xdr:col>
      <xdr:colOff>313149</xdr:colOff>
      <xdr:row>50</xdr:row>
      <xdr:rowOff>11054</xdr:rowOff>
    </xdr:from>
    <xdr:to>
      <xdr:col>26</xdr:col>
      <xdr:colOff>105951</xdr:colOff>
      <xdr:row>53</xdr:row>
      <xdr:rowOff>115947</xdr:rowOff>
    </xdr:to>
    <xdr:sp macro="" textlink="">
      <xdr:nvSpPr>
        <xdr:cNvPr id="118" name="Up Arrow 117"/>
        <xdr:cNvSpPr/>
      </xdr:nvSpPr>
      <xdr:spPr>
        <a:xfrm>
          <a:off x="20950649" y="7631054"/>
          <a:ext cx="618302" cy="562093"/>
        </a:xfrm>
        <a:prstGeom prst="upArrow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wrap="square"/>
        <a:lstStyle/>
        <a:p>
          <a:endParaRPr lang="en-US"/>
        </a:p>
      </xdr:txBody>
    </xdr:sp>
    <xdr:clientData/>
  </xdr:twoCellAnchor>
  <xdr:twoCellAnchor editAs="oneCell">
    <xdr:from>
      <xdr:col>16</xdr:col>
      <xdr:colOff>59453</xdr:colOff>
      <xdr:row>53</xdr:row>
      <xdr:rowOff>46753</xdr:rowOff>
    </xdr:from>
    <xdr:to>
      <xdr:col>16</xdr:col>
      <xdr:colOff>715248</xdr:colOff>
      <xdr:row>57</xdr:row>
      <xdr:rowOff>92948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267453" y="8123953"/>
          <a:ext cx="655795" cy="655795"/>
        </a:xfrm>
        <a:prstGeom prst="rect">
          <a:avLst/>
        </a:prstGeom>
      </xdr:spPr>
    </xdr:pic>
    <xdr:clientData/>
  </xdr:twoCellAnchor>
  <xdr:twoCellAnchor editAs="oneCell">
    <xdr:from>
      <xdr:col>25</xdr:col>
      <xdr:colOff>288053</xdr:colOff>
      <xdr:row>54</xdr:row>
      <xdr:rowOff>84853</xdr:rowOff>
    </xdr:from>
    <xdr:to>
      <xdr:col>26</xdr:col>
      <xdr:colOff>118348</xdr:colOff>
      <xdr:row>58</xdr:row>
      <xdr:rowOff>131048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0925553" y="8314453"/>
          <a:ext cx="655795" cy="655795"/>
        </a:xfrm>
        <a:prstGeom prst="rect">
          <a:avLst/>
        </a:prstGeom>
      </xdr:spPr>
    </xdr:pic>
    <xdr:clientData/>
  </xdr:twoCellAnchor>
  <xdr:twoCellAnchor editAs="oneCell">
    <xdr:from>
      <xdr:col>3</xdr:col>
      <xdr:colOff>373337</xdr:colOff>
      <xdr:row>66</xdr:row>
      <xdr:rowOff>91012</xdr:rowOff>
    </xdr:from>
    <xdr:to>
      <xdr:col>3</xdr:col>
      <xdr:colOff>539032</xdr:colOff>
      <xdr:row>67</xdr:row>
      <xdr:rowOff>132508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849837" y="101494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3</xdr:col>
      <xdr:colOff>398737</xdr:colOff>
      <xdr:row>42</xdr:row>
      <xdr:rowOff>27512</xdr:rowOff>
    </xdr:from>
    <xdr:to>
      <xdr:col>3</xdr:col>
      <xdr:colOff>564432</xdr:colOff>
      <xdr:row>43</xdr:row>
      <xdr:rowOff>69008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875237" y="64283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8</xdr:col>
      <xdr:colOff>678137</xdr:colOff>
      <xdr:row>66</xdr:row>
      <xdr:rowOff>103712</xdr:rowOff>
    </xdr:from>
    <xdr:to>
      <xdr:col>9</xdr:col>
      <xdr:colOff>18332</xdr:colOff>
      <xdr:row>67</xdr:row>
      <xdr:rowOff>145208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282137" y="101621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8</xdr:col>
      <xdr:colOff>652737</xdr:colOff>
      <xdr:row>42</xdr:row>
      <xdr:rowOff>2112</xdr:rowOff>
    </xdr:from>
    <xdr:to>
      <xdr:col>8</xdr:col>
      <xdr:colOff>818432</xdr:colOff>
      <xdr:row>43</xdr:row>
      <xdr:rowOff>43608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256737" y="64029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23</xdr:col>
      <xdr:colOff>500337</xdr:colOff>
      <xdr:row>54</xdr:row>
      <xdr:rowOff>141812</xdr:rowOff>
    </xdr:from>
    <xdr:to>
      <xdr:col>23</xdr:col>
      <xdr:colOff>666032</xdr:colOff>
      <xdr:row>56</xdr:row>
      <xdr:rowOff>30908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486837" y="83714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26</xdr:col>
      <xdr:colOff>817837</xdr:colOff>
      <xdr:row>54</xdr:row>
      <xdr:rowOff>129112</xdr:rowOff>
    </xdr:from>
    <xdr:to>
      <xdr:col>27</xdr:col>
      <xdr:colOff>158032</xdr:colOff>
      <xdr:row>56</xdr:row>
      <xdr:rowOff>18208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2280837" y="83587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3</xdr:col>
      <xdr:colOff>449537</xdr:colOff>
      <xdr:row>50</xdr:row>
      <xdr:rowOff>14812</xdr:rowOff>
    </xdr:from>
    <xdr:to>
      <xdr:col>3</xdr:col>
      <xdr:colOff>615232</xdr:colOff>
      <xdr:row>51</xdr:row>
      <xdr:rowOff>56308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926037" y="76348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3</xdr:col>
      <xdr:colOff>462237</xdr:colOff>
      <xdr:row>57</xdr:row>
      <xdr:rowOff>116412</xdr:rowOff>
    </xdr:from>
    <xdr:to>
      <xdr:col>3</xdr:col>
      <xdr:colOff>627932</xdr:colOff>
      <xdr:row>59</xdr:row>
      <xdr:rowOff>5508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938737" y="88032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23</xdr:col>
      <xdr:colOff>665437</xdr:colOff>
      <xdr:row>55</xdr:row>
      <xdr:rowOff>2112</xdr:rowOff>
    </xdr:from>
    <xdr:to>
      <xdr:col>24</xdr:col>
      <xdr:colOff>5632</xdr:colOff>
      <xdr:row>56</xdr:row>
      <xdr:rowOff>43608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651937" y="83841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14</xdr:col>
      <xdr:colOff>335237</xdr:colOff>
      <xdr:row>53</xdr:row>
      <xdr:rowOff>129112</xdr:rowOff>
    </xdr:from>
    <xdr:to>
      <xdr:col>14</xdr:col>
      <xdr:colOff>500932</xdr:colOff>
      <xdr:row>55</xdr:row>
      <xdr:rowOff>18208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892237" y="82063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17</xdr:col>
      <xdr:colOff>678137</xdr:colOff>
      <xdr:row>54</xdr:row>
      <xdr:rowOff>2112</xdr:rowOff>
    </xdr:from>
    <xdr:to>
      <xdr:col>18</xdr:col>
      <xdr:colOff>18332</xdr:colOff>
      <xdr:row>55</xdr:row>
      <xdr:rowOff>43608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711637" y="8231712"/>
          <a:ext cx="165695" cy="193896"/>
        </a:xfrm>
        <a:prstGeom prst="rect">
          <a:avLst/>
        </a:prstGeom>
      </xdr:spPr>
    </xdr:pic>
    <xdr:clientData/>
  </xdr:twoCellAnchor>
  <xdr:twoCellAnchor>
    <xdr:from>
      <xdr:col>3</xdr:col>
      <xdr:colOff>390007</xdr:colOff>
      <xdr:row>38</xdr:row>
      <xdr:rowOff>135187</xdr:rowOff>
    </xdr:from>
    <xdr:to>
      <xdr:col>4</xdr:col>
      <xdr:colOff>156093</xdr:colOff>
      <xdr:row>41</xdr:row>
      <xdr:rowOff>118813</xdr:rowOff>
    </xdr:to>
    <xdr:cxnSp macro="">
      <xdr:nvCxnSpPr>
        <xdr:cNvPr id="131" name="Straight Connector 130"/>
        <xdr:cNvCxnSpPr/>
      </xdr:nvCxnSpPr>
      <xdr:spPr>
        <a:xfrm>
          <a:off x="2866507" y="59263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703537</xdr:colOff>
      <xdr:row>50</xdr:row>
      <xdr:rowOff>14812</xdr:rowOff>
    </xdr:from>
    <xdr:to>
      <xdr:col>4</xdr:col>
      <xdr:colOff>43732</xdr:colOff>
      <xdr:row>51</xdr:row>
      <xdr:rowOff>56308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180037" y="7634812"/>
          <a:ext cx="165695" cy="193896"/>
        </a:xfrm>
        <a:prstGeom prst="rect">
          <a:avLst/>
        </a:prstGeom>
      </xdr:spPr>
    </xdr:pic>
    <xdr:clientData/>
  </xdr:twoCellAnchor>
  <xdr:twoCellAnchor>
    <xdr:from>
      <xdr:col>3</xdr:col>
      <xdr:colOff>415407</xdr:colOff>
      <xdr:row>54</xdr:row>
      <xdr:rowOff>33587</xdr:rowOff>
    </xdr:from>
    <xdr:to>
      <xdr:col>4</xdr:col>
      <xdr:colOff>181493</xdr:colOff>
      <xdr:row>57</xdr:row>
      <xdr:rowOff>17213</xdr:rowOff>
    </xdr:to>
    <xdr:cxnSp macro="">
      <xdr:nvCxnSpPr>
        <xdr:cNvPr id="133" name="Straight Connector 132"/>
        <xdr:cNvCxnSpPr/>
      </xdr:nvCxnSpPr>
      <xdr:spPr>
        <a:xfrm>
          <a:off x="2891907" y="82631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674634</xdr:colOff>
      <xdr:row>58</xdr:row>
      <xdr:rowOff>108201</xdr:rowOff>
    </xdr:from>
    <xdr:to>
      <xdr:col>5</xdr:col>
      <xdr:colOff>441153</xdr:colOff>
      <xdr:row>62</xdr:row>
      <xdr:rowOff>71987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76634" y="8947401"/>
          <a:ext cx="592019" cy="573386"/>
        </a:xfrm>
        <a:prstGeom prst="rect">
          <a:avLst/>
        </a:prstGeom>
      </xdr:spPr>
    </xdr:pic>
    <xdr:clientData/>
  </xdr:twoCellAnchor>
  <xdr:twoCellAnchor>
    <xdr:from>
      <xdr:col>4</xdr:col>
      <xdr:colOff>750834</xdr:colOff>
      <xdr:row>43</xdr:row>
      <xdr:rowOff>82801</xdr:rowOff>
    </xdr:from>
    <xdr:to>
      <xdr:col>5</xdr:col>
      <xdr:colOff>370127</xdr:colOff>
      <xdr:row>46</xdr:row>
      <xdr:rowOff>56395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52834" y="6636001"/>
          <a:ext cx="444793" cy="430794"/>
        </a:xfrm>
        <a:prstGeom prst="rect">
          <a:avLst/>
        </a:prstGeom>
      </xdr:spPr>
    </xdr:pic>
    <xdr:clientData/>
  </xdr:twoCellAnchor>
  <xdr:twoCellAnchor>
    <xdr:from>
      <xdr:col>8</xdr:col>
      <xdr:colOff>720207</xdr:colOff>
      <xdr:row>55</xdr:row>
      <xdr:rowOff>46287</xdr:rowOff>
    </xdr:from>
    <xdr:to>
      <xdr:col>9</xdr:col>
      <xdr:colOff>486293</xdr:colOff>
      <xdr:row>58</xdr:row>
      <xdr:rowOff>29913</xdr:rowOff>
    </xdr:to>
    <xdr:cxnSp macro="">
      <xdr:nvCxnSpPr>
        <xdr:cNvPr id="136" name="Straight Connector 135"/>
        <xdr:cNvCxnSpPr/>
      </xdr:nvCxnSpPr>
      <xdr:spPr>
        <a:xfrm>
          <a:off x="7324207" y="84282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700034</xdr:colOff>
      <xdr:row>60</xdr:row>
      <xdr:rowOff>19301</xdr:rowOff>
    </xdr:from>
    <xdr:to>
      <xdr:col>8</xdr:col>
      <xdr:colOff>319327</xdr:colOff>
      <xdr:row>62</xdr:row>
      <xdr:rowOff>145294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8534" y="9163301"/>
          <a:ext cx="444793" cy="430793"/>
        </a:xfrm>
        <a:prstGeom prst="rect">
          <a:avLst/>
        </a:prstGeom>
      </xdr:spPr>
    </xdr:pic>
    <xdr:clientData/>
  </xdr:twoCellAnchor>
  <xdr:twoCellAnchor>
    <xdr:from>
      <xdr:col>7</xdr:col>
      <xdr:colOff>598434</xdr:colOff>
      <xdr:row>42</xdr:row>
      <xdr:rowOff>120901</xdr:rowOff>
    </xdr:from>
    <xdr:to>
      <xdr:col>8</xdr:col>
      <xdr:colOff>311133</xdr:colOff>
      <xdr:row>46</xdr:row>
      <xdr:rowOff>32561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376934" y="6521701"/>
          <a:ext cx="538199" cy="521260"/>
        </a:xfrm>
        <a:prstGeom prst="rect">
          <a:avLst/>
        </a:prstGeom>
      </xdr:spPr>
    </xdr:pic>
    <xdr:clientData/>
  </xdr:twoCellAnchor>
  <xdr:twoCellAnchor>
    <xdr:from>
      <xdr:col>8</xdr:col>
      <xdr:colOff>656707</xdr:colOff>
      <xdr:row>47</xdr:row>
      <xdr:rowOff>33587</xdr:rowOff>
    </xdr:from>
    <xdr:to>
      <xdr:col>9</xdr:col>
      <xdr:colOff>422793</xdr:colOff>
      <xdr:row>50</xdr:row>
      <xdr:rowOff>17213</xdr:rowOff>
    </xdr:to>
    <xdr:cxnSp macro="">
      <xdr:nvCxnSpPr>
        <xdr:cNvPr id="139" name="Straight Connector 138"/>
        <xdr:cNvCxnSpPr/>
      </xdr:nvCxnSpPr>
      <xdr:spPr>
        <a:xfrm>
          <a:off x="7260707" y="71963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195537</xdr:colOff>
      <xdr:row>55</xdr:row>
      <xdr:rowOff>2112</xdr:rowOff>
    </xdr:from>
    <xdr:to>
      <xdr:col>27</xdr:col>
      <xdr:colOff>361232</xdr:colOff>
      <xdr:row>56</xdr:row>
      <xdr:rowOff>43608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2484037" y="83841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18</xdr:col>
      <xdr:colOff>30437</xdr:colOff>
      <xdr:row>54</xdr:row>
      <xdr:rowOff>27512</xdr:rowOff>
    </xdr:from>
    <xdr:to>
      <xdr:col>18</xdr:col>
      <xdr:colOff>196132</xdr:colOff>
      <xdr:row>55</xdr:row>
      <xdr:rowOff>69008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889437" y="82571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3</xdr:col>
      <xdr:colOff>601937</xdr:colOff>
      <xdr:row>66</xdr:row>
      <xdr:rowOff>91012</xdr:rowOff>
    </xdr:from>
    <xdr:to>
      <xdr:col>3</xdr:col>
      <xdr:colOff>767632</xdr:colOff>
      <xdr:row>67</xdr:row>
      <xdr:rowOff>132508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078437" y="101494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9</xdr:col>
      <xdr:colOff>55837</xdr:colOff>
      <xdr:row>66</xdr:row>
      <xdr:rowOff>65612</xdr:rowOff>
    </xdr:from>
    <xdr:to>
      <xdr:col>9</xdr:col>
      <xdr:colOff>221532</xdr:colOff>
      <xdr:row>67</xdr:row>
      <xdr:rowOff>107108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485337" y="101240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9</xdr:col>
      <xdr:colOff>55837</xdr:colOff>
      <xdr:row>42</xdr:row>
      <xdr:rowOff>14812</xdr:rowOff>
    </xdr:from>
    <xdr:to>
      <xdr:col>9</xdr:col>
      <xdr:colOff>221532</xdr:colOff>
      <xdr:row>43</xdr:row>
      <xdr:rowOff>56308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485337" y="64156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8</xdr:col>
      <xdr:colOff>690837</xdr:colOff>
      <xdr:row>50</xdr:row>
      <xdr:rowOff>65612</xdr:rowOff>
    </xdr:from>
    <xdr:to>
      <xdr:col>9</xdr:col>
      <xdr:colOff>31032</xdr:colOff>
      <xdr:row>51</xdr:row>
      <xdr:rowOff>107108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294837" y="76856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8</xdr:col>
      <xdr:colOff>741637</xdr:colOff>
      <xdr:row>58</xdr:row>
      <xdr:rowOff>27512</xdr:rowOff>
    </xdr:from>
    <xdr:to>
      <xdr:col>9</xdr:col>
      <xdr:colOff>81832</xdr:colOff>
      <xdr:row>59</xdr:row>
      <xdr:rowOff>69008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345637" y="88667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4</xdr:col>
      <xdr:colOff>716237</xdr:colOff>
      <xdr:row>46</xdr:row>
      <xdr:rowOff>40212</xdr:rowOff>
    </xdr:from>
    <xdr:to>
      <xdr:col>5</xdr:col>
      <xdr:colOff>56432</xdr:colOff>
      <xdr:row>47</xdr:row>
      <xdr:rowOff>81708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018237" y="70506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7</xdr:col>
      <xdr:colOff>614637</xdr:colOff>
      <xdr:row>46</xdr:row>
      <xdr:rowOff>65612</xdr:rowOff>
    </xdr:from>
    <xdr:to>
      <xdr:col>7</xdr:col>
      <xdr:colOff>780332</xdr:colOff>
      <xdr:row>47</xdr:row>
      <xdr:rowOff>107108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393137" y="70760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27</xdr:col>
      <xdr:colOff>386037</xdr:colOff>
      <xdr:row>54</xdr:row>
      <xdr:rowOff>129112</xdr:rowOff>
    </xdr:from>
    <xdr:to>
      <xdr:col>27</xdr:col>
      <xdr:colOff>551732</xdr:colOff>
      <xdr:row>56</xdr:row>
      <xdr:rowOff>18208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2674537" y="8358712"/>
          <a:ext cx="165695" cy="193896"/>
        </a:xfrm>
        <a:prstGeom prst="rect">
          <a:avLst/>
        </a:prstGeom>
      </xdr:spPr>
    </xdr:pic>
    <xdr:clientData/>
  </xdr:twoCellAnchor>
  <xdr:twoCellAnchor>
    <xdr:from>
      <xdr:col>27</xdr:col>
      <xdr:colOff>9007</xdr:colOff>
      <xdr:row>57</xdr:row>
      <xdr:rowOff>46287</xdr:rowOff>
    </xdr:from>
    <xdr:to>
      <xdr:col>27</xdr:col>
      <xdr:colOff>600593</xdr:colOff>
      <xdr:row>60</xdr:row>
      <xdr:rowOff>29913</xdr:rowOff>
    </xdr:to>
    <xdr:cxnSp macro="">
      <xdr:nvCxnSpPr>
        <xdr:cNvPr id="150" name="Straight Connector 149"/>
        <xdr:cNvCxnSpPr/>
      </xdr:nvCxnSpPr>
      <xdr:spPr>
        <a:xfrm>
          <a:off x="22297507" y="87330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805137</xdr:colOff>
      <xdr:row>60</xdr:row>
      <xdr:rowOff>65612</xdr:rowOff>
    </xdr:from>
    <xdr:to>
      <xdr:col>27</xdr:col>
      <xdr:colOff>145332</xdr:colOff>
      <xdr:row>61</xdr:row>
      <xdr:rowOff>107108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2268137" y="92096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24</xdr:col>
      <xdr:colOff>5037</xdr:colOff>
      <xdr:row>54</xdr:row>
      <xdr:rowOff>141812</xdr:rowOff>
    </xdr:from>
    <xdr:to>
      <xdr:col>24</xdr:col>
      <xdr:colOff>170732</xdr:colOff>
      <xdr:row>56</xdr:row>
      <xdr:rowOff>30908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817037" y="8371412"/>
          <a:ext cx="165695" cy="193896"/>
        </a:xfrm>
        <a:prstGeom prst="rect">
          <a:avLst/>
        </a:prstGeom>
      </xdr:spPr>
    </xdr:pic>
    <xdr:clientData/>
  </xdr:twoCellAnchor>
  <xdr:twoCellAnchor>
    <xdr:from>
      <xdr:col>22</xdr:col>
      <xdr:colOff>199507</xdr:colOff>
      <xdr:row>59</xdr:row>
      <xdr:rowOff>147887</xdr:rowOff>
    </xdr:from>
    <xdr:to>
      <xdr:col>22</xdr:col>
      <xdr:colOff>791093</xdr:colOff>
      <xdr:row>62</xdr:row>
      <xdr:rowOff>131513</xdr:rowOff>
    </xdr:to>
    <xdr:cxnSp macro="">
      <xdr:nvCxnSpPr>
        <xdr:cNvPr id="153" name="Straight Connector 152"/>
        <xdr:cNvCxnSpPr/>
      </xdr:nvCxnSpPr>
      <xdr:spPr>
        <a:xfrm>
          <a:off x="18360507" y="91394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504307</xdr:colOff>
      <xdr:row>57</xdr:row>
      <xdr:rowOff>58987</xdr:rowOff>
    </xdr:from>
    <xdr:to>
      <xdr:col>24</xdr:col>
      <xdr:colOff>270393</xdr:colOff>
      <xdr:row>60</xdr:row>
      <xdr:rowOff>42613</xdr:rowOff>
    </xdr:to>
    <xdr:cxnSp macro="">
      <xdr:nvCxnSpPr>
        <xdr:cNvPr id="154" name="Straight Connector 153"/>
        <xdr:cNvCxnSpPr/>
      </xdr:nvCxnSpPr>
      <xdr:spPr>
        <a:xfrm>
          <a:off x="19490807" y="87457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174107</xdr:colOff>
      <xdr:row>54</xdr:row>
      <xdr:rowOff>33587</xdr:rowOff>
    </xdr:from>
    <xdr:to>
      <xdr:col>19</xdr:col>
      <xdr:colOff>765693</xdr:colOff>
      <xdr:row>57</xdr:row>
      <xdr:rowOff>17213</xdr:rowOff>
    </xdr:to>
    <xdr:cxnSp macro="">
      <xdr:nvCxnSpPr>
        <xdr:cNvPr id="156" name="Straight Connector 155"/>
        <xdr:cNvCxnSpPr/>
      </xdr:nvCxnSpPr>
      <xdr:spPr>
        <a:xfrm>
          <a:off x="15858607" y="82631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682107</xdr:colOff>
      <xdr:row>56</xdr:row>
      <xdr:rowOff>97087</xdr:rowOff>
    </xdr:from>
    <xdr:to>
      <xdr:col>18</xdr:col>
      <xdr:colOff>448193</xdr:colOff>
      <xdr:row>59</xdr:row>
      <xdr:rowOff>80713</xdr:rowOff>
    </xdr:to>
    <xdr:cxnSp macro="">
      <xdr:nvCxnSpPr>
        <xdr:cNvPr id="157" name="Straight Connector 156"/>
        <xdr:cNvCxnSpPr/>
      </xdr:nvCxnSpPr>
      <xdr:spPr>
        <a:xfrm>
          <a:off x="14715607" y="86314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538437</xdr:colOff>
      <xdr:row>53</xdr:row>
      <xdr:rowOff>141812</xdr:rowOff>
    </xdr:from>
    <xdr:to>
      <xdr:col>14</xdr:col>
      <xdr:colOff>704132</xdr:colOff>
      <xdr:row>55</xdr:row>
      <xdr:rowOff>30908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095437" y="8219012"/>
          <a:ext cx="165695" cy="193896"/>
        </a:xfrm>
        <a:prstGeom prst="rect">
          <a:avLst/>
        </a:prstGeom>
      </xdr:spPr>
    </xdr:pic>
    <xdr:clientData/>
  </xdr:twoCellAnchor>
  <xdr:twoCellAnchor>
    <xdr:from>
      <xdr:col>13</xdr:col>
      <xdr:colOff>174540</xdr:colOff>
      <xdr:row>53</xdr:row>
      <xdr:rowOff>67176</xdr:rowOff>
    </xdr:from>
    <xdr:to>
      <xdr:col>13</xdr:col>
      <xdr:colOff>758425</xdr:colOff>
      <xdr:row>57</xdr:row>
      <xdr:rowOff>60819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0906040" y="8144376"/>
          <a:ext cx="583885" cy="603243"/>
        </a:xfrm>
        <a:prstGeom prst="rect">
          <a:avLst/>
        </a:prstGeom>
      </xdr:spPr>
    </xdr:pic>
    <xdr:clientData/>
  </xdr:twoCellAnchor>
  <xdr:twoCellAnchor>
    <xdr:from>
      <xdr:col>13</xdr:col>
      <xdr:colOff>263007</xdr:colOff>
      <xdr:row>53</xdr:row>
      <xdr:rowOff>147887</xdr:rowOff>
    </xdr:from>
    <xdr:to>
      <xdr:col>14</xdr:col>
      <xdr:colOff>29093</xdr:colOff>
      <xdr:row>56</xdr:row>
      <xdr:rowOff>131513</xdr:rowOff>
    </xdr:to>
    <xdr:cxnSp macro="">
      <xdr:nvCxnSpPr>
        <xdr:cNvPr id="161" name="Straight Connector 160"/>
        <xdr:cNvCxnSpPr/>
      </xdr:nvCxnSpPr>
      <xdr:spPr>
        <a:xfrm>
          <a:off x="10994507" y="82250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377307</xdr:colOff>
      <xdr:row>56</xdr:row>
      <xdr:rowOff>84387</xdr:rowOff>
    </xdr:from>
    <xdr:to>
      <xdr:col>15</xdr:col>
      <xdr:colOff>143393</xdr:colOff>
      <xdr:row>59</xdr:row>
      <xdr:rowOff>68013</xdr:rowOff>
    </xdr:to>
    <xdr:cxnSp macro="">
      <xdr:nvCxnSpPr>
        <xdr:cNvPr id="162" name="Straight Connector 161"/>
        <xdr:cNvCxnSpPr/>
      </xdr:nvCxnSpPr>
      <xdr:spPr>
        <a:xfrm>
          <a:off x="11934307" y="8618787"/>
          <a:ext cx="591586" cy="440826"/>
        </a:xfrm>
        <a:prstGeom prst="line">
          <a:avLst/>
        </a:prstGeom>
        <a:ln w="28575" cmpd="sng">
          <a:solidFill>
            <a:schemeClr val="tx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182837</xdr:colOff>
      <xdr:row>55</xdr:row>
      <xdr:rowOff>129112</xdr:rowOff>
    </xdr:from>
    <xdr:to>
      <xdr:col>2</xdr:col>
      <xdr:colOff>348532</xdr:colOff>
      <xdr:row>57</xdr:row>
      <xdr:rowOff>18208</xdr:rowOff>
    </xdr:to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33837" y="85111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373337</xdr:colOff>
      <xdr:row>55</xdr:row>
      <xdr:rowOff>129112</xdr:rowOff>
    </xdr:from>
    <xdr:to>
      <xdr:col>2</xdr:col>
      <xdr:colOff>539032</xdr:colOff>
      <xdr:row>57</xdr:row>
      <xdr:rowOff>18208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024337" y="85111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195537</xdr:colOff>
      <xdr:row>64</xdr:row>
      <xdr:rowOff>116412</xdr:rowOff>
    </xdr:from>
    <xdr:to>
      <xdr:col>2</xdr:col>
      <xdr:colOff>361232</xdr:colOff>
      <xdr:row>66</xdr:row>
      <xdr:rowOff>5508</xdr:rowOff>
    </xdr:to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846537" y="98700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386037</xdr:colOff>
      <xdr:row>64</xdr:row>
      <xdr:rowOff>129112</xdr:rowOff>
    </xdr:from>
    <xdr:to>
      <xdr:col>2</xdr:col>
      <xdr:colOff>551732</xdr:colOff>
      <xdr:row>66</xdr:row>
      <xdr:rowOff>18208</xdr:rowOff>
    </xdr:to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037037" y="98827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259037</xdr:colOff>
      <xdr:row>69</xdr:row>
      <xdr:rowOff>14812</xdr:rowOff>
    </xdr:from>
    <xdr:to>
      <xdr:col>2</xdr:col>
      <xdr:colOff>424732</xdr:colOff>
      <xdr:row>70</xdr:row>
      <xdr:rowOff>56308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910037" y="105304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220937</xdr:colOff>
      <xdr:row>48</xdr:row>
      <xdr:rowOff>78312</xdr:rowOff>
    </xdr:from>
    <xdr:to>
      <xdr:col>2</xdr:col>
      <xdr:colOff>386632</xdr:colOff>
      <xdr:row>49</xdr:row>
      <xdr:rowOff>119808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871937" y="73935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259037</xdr:colOff>
      <xdr:row>39</xdr:row>
      <xdr:rowOff>116412</xdr:rowOff>
    </xdr:from>
    <xdr:to>
      <xdr:col>2</xdr:col>
      <xdr:colOff>424732</xdr:colOff>
      <xdr:row>41</xdr:row>
      <xdr:rowOff>5508</xdr:rowOff>
    </xdr:to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910037" y="60600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271737</xdr:colOff>
      <xdr:row>43</xdr:row>
      <xdr:rowOff>52912</xdr:rowOff>
    </xdr:from>
    <xdr:to>
      <xdr:col>2</xdr:col>
      <xdr:colOff>437432</xdr:colOff>
      <xdr:row>44</xdr:row>
      <xdr:rowOff>94408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922737" y="66061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436837</xdr:colOff>
      <xdr:row>43</xdr:row>
      <xdr:rowOff>65612</xdr:rowOff>
    </xdr:from>
    <xdr:to>
      <xdr:col>2</xdr:col>
      <xdr:colOff>602532</xdr:colOff>
      <xdr:row>44</xdr:row>
      <xdr:rowOff>107108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087837" y="66188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13</xdr:col>
      <xdr:colOff>301540</xdr:colOff>
      <xdr:row>57</xdr:row>
      <xdr:rowOff>16376</xdr:rowOff>
    </xdr:from>
    <xdr:to>
      <xdr:col>13</xdr:col>
      <xdr:colOff>467235</xdr:colOff>
      <xdr:row>58</xdr:row>
      <xdr:rowOff>57872</xdr:rowOff>
    </xdr:to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033040" y="87031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13</xdr:col>
      <xdr:colOff>492040</xdr:colOff>
      <xdr:row>56</xdr:row>
      <xdr:rowOff>143376</xdr:rowOff>
    </xdr:from>
    <xdr:to>
      <xdr:col>13</xdr:col>
      <xdr:colOff>657735</xdr:colOff>
      <xdr:row>58</xdr:row>
      <xdr:rowOff>32472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223540" y="86777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19</xdr:col>
      <xdr:colOff>149140</xdr:colOff>
      <xdr:row>57</xdr:row>
      <xdr:rowOff>54476</xdr:rowOff>
    </xdr:from>
    <xdr:to>
      <xdr:col>19</xdr:col>
      <xdr:colOff>314835</xdr:colOff>
      <xdr:row>58</xdr:row>
      <xdr:rowOff>95972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5833640" y="87412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19</xdr:col>
      <xdr:colOff>326940</xdr:colOff>
      <xdr:row>57</xdr:row>
      <xdr:rowOff>105276</xdr:rowOff>
    </xdr:from>
    <xdr:to>
      <xdr:col>19</xdr:col>
      <xdr:colOff>492635</xdr:colOff>
      <xdr:row>58</xdr:row>
      <xdr:rowOff>146772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6011440" y="87920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22</xdr:col>
      <xdr:colOff>250740</xdr:colOff>
      <xdr:row>62</xdr:row>
      <xdr:rowOff>67176</xdr:rowOff>
    </xdr:from>
    <xdr:to>
      <xdr:col>22</xdr:col>
      <xdr:colOff>416435</xdr:colOff>
      <xdr:row>63</xdr:row>
      <xdr:rowOff>108672</xdr:rowOff>
    </xdr:to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8411740" y="95159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22</xdr:col>
      <xdr:colOff>415840</xdr:colOff>
      <xdr:row>62</xdr:row>
      <xdr:rowOff>92576</xdr:rowOff>
    </xdr:from>
    <xdr:to>
      <xdr:col>22</xdr:col>
      <xdr:colOff>581535</xdr:colOff>
      <xdr:row>63</xdr:row>
      <xdr:rowOff>134072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8576840" y="95413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22</xdr:col>
      <xdr:colOff>580940</xdr:colOff>
      <xdr:row>62</xdr:row>
      <xdr:rowOff>92576</xdr:rowOff>
    </xdr:from>
    <xdr:to>
      <xdr:col>22</xdr:col>
      <xdr:colOff>746635</xdr:colOff>
      <xdr:row>63</xdr:row>
      <xdr:rowOff>134072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8741940" y="95413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28</xdr:col>
      <xdr:colOff>212640</xdr:colOff>
      <xdr:row>57</xdr:row>
      <xdr:rowOff>54476</xdr:rowOff>
    </xdr:from>
    <xdr:to>
      <xdr:col>28</xdr:col>
      <xdr:colOff>378335</xdr:colOff>
      <xdr:row>58</xdr:row>
      <xdr:rowOff>95972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3326640" y="87412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28</xdr:col>
      <xdr:colOff>403140</xdr:colOff>
      <xdr:row>57</xdr:row>
      <xdr:rowOff>79876</xdr:rowOff>
    </xdr:from>
    <xdr:to>
      <xdr:col>28</xdr:col>
      <xdr:colOff>568835</xdr:colOff>
      <xdr:row>58</xdr:row>
      <xdr:rowOff>121372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3517140" y="87666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28</xdr:col>
      <xdr:colOff>580940</xdr:colOff>
      <xdr:row>57</xdr:row>
      <xdr:rowOff>79876</xdr:rowOff>
    </xdr:from>
    <xdr:to>
      <xdr:col>28</xdr:col>
      <xdr:colOff>746635</xdr:colOff>
      <xdr:row>58</xdr:row>
      <xdr:rowOff>121372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3694940" y="8766676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10</xdr:col>
      <xdr:colOff>106637</xdr:colOff>
      <xdr:row>47</xdr:row>
      <xdr:rowOff>116412</xdr:rowOff>
    </xdr:from>
    <xdr:to>
      <xdr:col>10</xdr:col>
      <xdr:colOff>272332</xdr:colOff>
      <xdr:row>49</xdr:row>
      <xdr:rowOff>5508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361637" y="72792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297137</xdr:colOff>
      <xdr:row>47</xdr:row>
      <xdr:rowOff>116412</xdr:rowOff>
    </xdr:from>
    <xdr:to>
      <xdr:col>10</xdr:col>
      <xdr:colOff>462832</xdr:colOff>
      <xdr:row>49</xdr:row>
      <xdr:rowOff>5508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552137" y="72792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10</xdr:col>
      <xdr:colOff>208237</xdr:colOff>
      <xdr:row>50</xdr:row>
      <xdr:rowOff>78312</xdr:rowOff>
    </xdr:from>
    <xdr:to>
      <xdr:col>10</xdr:col>
      <xdr:colOff>373932</xdr:colOff>
      <xdr:row>51</xdr:row>
      <xdr:rowOff>119808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463237" y="7698312"/>
          <a:ext cx="165695" cy="193896"/>
        </a:xfrm>
        <a:prstGeom prst="rect">
          <a:avLst/>
        </a:prstGeom>
      </xdr:spPr>
    </xdr:pic>
    <xdr:clientData/>
  </xdr:twoCellAnchor>
  <xdr:twoCellAnchor>
    <xdr:from>
      <xdr:col>15</xdr:col>
      <xdr:colOff>415840</xdr:colOff>
      <xdr:row>53</xdr:row>
      <xdr:rowOff>41776</xdr:rowOff>
    </xdr:from>
    <xdr:to>
      <xdr:col>16</xdr:col>
      <xdr:colOff>129405</xdr:colOff>
      <xdr:row>56</xdr:row>
      <xdr:rowOff>130579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798340" y="8118976"/>
          <a:ext cx="539065" cy="546003"/>
        </a:xfrm>
        <a:prstGeom prst="rect">
          <a:avLst/>
        </a:prstGeom>
      </xdr:spPr>
    </xdr:pic>
    <xdr:clientData/>
  </xdr:twoCellAnchor>
  <xdr:twoCellAnchor>
    <xdr:from>
      <xdr:col>16</xdr:col>
      <xdr:colOff>657140</xdr:colOff>
      <xdr:row>53</xdr:row>
      <xdr:rowOff>117976</xdr:rowOff>
    </xdr:from>
    <xdr:to>
      <xdr:col>17</xdr:col>
      <xdr:colOff>310135</xdr:colOff>
      <xdr:row>57</xdr:row>
      <xdr:rowOff>6923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865140" y="8195176"/>
          <a:ext cx="478495" cy="498547"/>
        </a:xfrm>
        <a:prstGeom prst="rect">
          <a:avLst/>
        </a:prstGeom>
      </xdr:spPr>
    </xdr:pic>
    <xdr:clientData/>
  </xdr:twoCellAnchor>
  <xdr:twoCellAnchor>
    <xdr:from>
      <xdr:col>24</xdr:col>
      <xdr:colOff>614507</xdr:colOff>
      <xdr:row>54</xdr:row>
      <xdr:rowOff>31094</xdr:rowOff>
    </xdr:from>
    <xdr:to>
      <xdr:col>25</xdr:col>
      <xdr:colOff>273584</xdr:colOff>
      <xdr:row>57</xdr:row>
      <xdr:rowOff>70953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426507" y="8260694"/>
          <a:ext cx="484577" cy="497059"/>
        </a:xfrm>
        <a:prstGeom prst="rect">
          <a:avLst/>
        </a:prstGeom>
      </xdr:spPr>
    </xdr:pic>
    <xdr:clientData/>
  </xdr:twoCellAnchor>
  <xdr:twoCellAnchor>
    <xdr:from>
      <xdr:col>26</xdr:col>
      <xdr:colOff>170007</xdr:colOff>
      <xdr:row>54</xdr:row>
      <xdr:rowOff>107294</xdr:rowOff>
    </xdr:from>
    <xdr:to>
      <xdr:col>26</xdr:col>
      <xdr:colOff>534077</xdr:colOff>
      <xdr:row>57</xdr:row>
      <xdr:rowOff>23543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1633007" y="8336894"/>
          <a:ext cx="364070" cy="373449"/>
        </a:xfrm>
        <a:prstGeom prst="rect">
          <a:avLst/>
        </a:prstGeom>
      </xdr:spPr>
    </xdr:pic>
    <xdr:clientData/>
  </xdr:twoCellAnchor>
  <xdr:twoCellAnchor editAs="oneCell">
    <xdr:from>
      <xdr:col>10</xdr:col>
      <xdr:colOff>132037</xdr:colOff>
      <xdr:row>64</xdr:row>
      <xdr:rowOff>65612</xdr:rowOff>
    </xdr:from>
    <xdr:to>
      <xdr:col>10</xdr:col>
      <xdr:colOff>297732</xdr:colOff>
      <xdr:row>65</xdr:row>
      <xdr:rowOff>107108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387037" y="98192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10</xdr:col>
      <xdr:colOff>144737</xdr:colOff>
      <xdr:row>60</xdr:row>
      <xdr:rowOff>65612</xdr:rowOff>
    </xdr:from>
    <xdr:to>
      <xdr:col>10</xdr:col>
      <xdr:colOff>310432</xdr:colOff>
      <xdr:row>61</xdr:row>
      <xdr:rowOff>107108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399737" y="92096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10</xdr:col>
      <xdr:colOff>144737</xdr:colOff>
      <xdr:row>39</xdr:row>
      <xdr:rowOff>129112</xdr:rowOff>
    </xdr:from>
    <xdr:to>
      <xdr:col>10</xdr:col>
      <xdr:colOff>310432</xdr:colOff>
      <xdr:row>41</xdr:row>
      <xdr:rowOff>18208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399737" y="60727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233637</xdr:colOff>
      <xdr:row>48</xdr:row>
      <xdr:rowOff>65612</xdr:rowOff>
    </xdr:from>
    <xdr:to>
      <xdr:col>2</xdr:col>
      <xdr:colOff>399332</xdr:colOff>
      <xdr:row>49</xdr:row>
      <xdr:rowOff>107108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884637" y="73808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424137</xdr:colOff>
      <xdr:row>48</xdr:row>
      <xdr:rowOff>103712</xdr:rowOff>
    </xdr:from>
    <xdr:to>
      <xdr:col>2</xdr:col>
      <xdr:colOff>589832</xdr:colOff>
      <xdr:row>49</xdr:row>
      <xdr:rowOff>145208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075137" y="74189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10</xdr:col>
      <xdr:colOff>322537</xdr:colOff>
      <xdr:row>60</xdr:row>
      <xdr:rowOff>65612</xdr:rowOff>
    </xdr:from>
    <xdr:to>
      <xdr:col>10</xdr:col>
      <xdr:colOff>488232</xdr:colOff>
      <xdr:row>61</xdr:row>
      <xdr:rowOff>107108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577537" y="92096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10</xdr:col>
      <xdr:colOff>309837</xdr:colOff>
      <xdr:row>39</xdr:row>
      <xdr:rowOff>141812</xdr:rowOff>
    </xdr:from>
    <xdr:to>
      <xdr:col>10</xdr:col>
      <xdr:colOff>475532</xdr:colOff>
      <xdr:row>41</xdr:row>
      <xdr:rowOff>30908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564837" y="60854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10</xdr:col>
      <xdr:colOff>309837</xdr:colOff>
      <xdr:row>64</xdr:row>
      <xdr:rowOff>78312</xdr:rowOff>
    </xdr:from>
    <xdr:to>
      <xdr:col>10</xdr:col>
      <xdr:colOff>475532</xdr:colOff>
      <xdr:row>65</xdr:row>
      <xdr:rowOff>119808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564837" y="98319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208237</xdr:colOff>
      <xdr:row>64</xdr:row>
      <xdr:rowOff>116412</xdr:rowOff>
    </xdr:from>
    <xdr:to>
      <xdr:col>2</xdr:col>
      <xdr:colOff>373932</xdr:colOff>
      <xdr:row>66</xdr:row>
      <xdr:rowOff>5508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859237" y="9870012"/>
          <a:ext cx="165695" cy="193896"/>
        </a:xfrm>
        <a:prstGeom prst="rect">
          <a:avLst/>
        </a:prstGeom>
      </xdr:spPr>
    </xdr:pic>
    <xdr:clientData/>
  </xdr:twoCellAnchor>
  <xdr:twoCellAnchor editAs="oneCell">
    <xdr:from>
      <xdr:col>2</xdr:col>
      <xdr:colOff>386037</xdr:colOff>
      <xdr:row>64</xdr:row>
      <xdr:rowOff>129112</xdr:rowOff>
    </xdr:from>
    <xdr:to>
      <xdr:col>2</xdr:col>
      <xdr:colOff>551732</xdr:colOff>
      <xdr:row>66</xdr:row>
      <xdr:rowOff>18208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037037" y="9882712"/>
          <a:ext cx="165695" cy="193896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86327</xdr:colOff>
      <xdr:row>46</xdr:row>
      <xdr:rowOff>32891</xdr:rowOff>
    </xdr:from>
    <xdr:to>
      <xdr:col>1</xdr:col>
      <xdr:colOff>390126</xdr:colOff>
      <xdr:row>46</xdr:row>
      <xdr:rowOff>336550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27" y="16873091"/>
          <a:ext cx="303799" cy="303659"/>
        </a:xfrm>
        <a:prstGeom prst="ellipse">
          <a:avLst/>
        </a:prstGeom>
      </xdr:spPr>
    </xdr:pic>
    <xdr:clientData/>
  </xdr:twoCellAnchor>
  <xdr:twoCellAnchor editAs="oneCell">
    <xdr:from>
      <xdr:col>1</xdr:col>
      <xdr:colOff>86327</xdr:colOff>
      <xdr:row>45</xdr:row>
      <xdr:rowOff>31885</xdr:rowOff>
    </xdr:from>
    <xdr:to>
      <xdr:col>1</xdr:col>
      <xdr:colOff>390126</xdr:colOff>
      <xdr:row>45</xdr:row>
      <xdr:rowOff>335544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8127" y="16516485"/>
          <a:ext cx="303799" cy="303659"/>
        </a:xfrm>
        <a:prstGeom prst="ellipse">
          <a:avLst/>
        </a:prstGeom>
      </xdr:spPr>
    </xdr:pic>
    <xdr:clientData/>
  </xdr:twoCellAnchor>
  <xdr:twoCellAnchor editAs="oneCell">
    <xdr:from>
      <xdr:col>1</xdr:col>
      <xdr:colOff>86327</xdr:colOff>
      <xdr:row>47</xdr:row>
      <xdr:rowOff>35185</xdr:rowOff>
    </xdr:from>
    <xdr:to>
      <xdr:col>1</xdr:col>
      <xdr:colOff>390126</xdr:colOff>
      <xdr:row>47</xdr:row>
      <xdr:rowOff>323850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8127" y="17230985"/>
          <a:ext cx="303799" cy="288665"/>
        </a:xfrm>
        <a:prstGeom prst="ellipse">
          <a:avLst/>
        </a:prstGeom>
      </xdr:spPr>
    </xdr:pic>
    <xdr:clientData/>
  </xdr:twoCellAnchor>
  <xdr:twoCellAnchor>
    <xdr:from>
      <xdr:col>0</xdr:col>
      <xdr:colOff>71741</xdr:colOff>
      <xdr:row>0</xdr:row>
      <xdr:rowOff>6240</xdr:rowOff>
    </xdr:from>
    <xdr:to>
      <xdr:col>0</xdr:col>
      <xdr:colOff>417972</xdr:colOff>
      <xdr:row>2</xdr:row>
      <xdr:rowOff>16745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741" y="6240"/>
          <a:ext cx="346231" cy="353405"/>
        </a:xfrm>
        <a:prstGeom prst="rect">
          <a:avLst/>
        </a:prstGeom>
      </xdr:spPr>
    </xdr:pic>
    <xdr:clientData/>
  </xdr:twoCellAnchor>
  <xdr:twoCellAnchor editAs="oneCell">
    <xdr:from>
      <xdr:col>3</xdr:col>
      <xdr:colOff>490581</xdr:colOff>
      <xdr:row>0</xdr:row>
      <xdr:rowOff>50440</xdr:rowOff>
    </xdr:from>
    <xdr:to>
      <xdr:col>4</xdr:col>
      <xdr:colOff>138842</xdr:colOff>
      <xdr:row>1</xdr:row>
      <xdr:rowOff>125545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86181" y="50440"/>
          <a:ext cx="257861" cy="252905"/>
        </a:xfrm>
        <a:prstGeom prst="rect">
          <a:avLst/>
        </a:prstGeom>
      </xdr:spPr>
    </xdr:pic>
    <xdr:clientData/>
  </xdr:twoCellAnchor>
  <xdr:twoCellAnchor editAs="oneCell">
    <xdr:from>
      <xdr:col>6</xdr:col>
      <xdr:colOff>515434</xdr:colOff>
      <xdr:row>0</xdr:row>
      <xdr:rowOff>31893</xdr:rowOff>
    </xdr:from>
    <xdr:to>
      <xdr:col>7</xdr:col>
      <xdr:colOff>17835</xdr:colOff>
      <xdr:row>1</xdr:row>
      <xdr:rowOff>107806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65234" y="31893"/>
          <a:ext cx="251701" cy="253713"/>
        </a:xfrm>
        <a:prstGeom prst="rect">
          <a:avLst/>
        </a:prstGeom>
      </xdr:spPr>
    </xdr:pic>
    <xdr:clientData/>
  </xdr:twoCellAnchor>
  <xdr:twoCellAnchor editAs="oneCell">
    <xdr:from>
      <xdr:col>23</xdr:col>
      <xdr:colOff>100269</xdr:colOff>
      <xdr:row>0</xdr:row>
      <xdr:rowOff>30255</xdr:rowOff>
    </xdr:from>
    <xdr:to>
      <xdr:col>23</xdr:col>
      <xdr:colOff>400340</xdr:colOff>
      <xdr:row>1</xdr:row>
      <xdr:rowOff>156615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2344" b="89844" l="9766" r="89844">
                      <a14:foregroundMark x1="46484" y1="14453" x2="46484" y2="14453"/>
                      <a14:foregroundMark x1="60547" y1="15234" x2="60547" y2="15234"/>
                      <a14:backgroundMark x1="50391" y1="12891" x2="50391" y2="128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4184569" y="30255"/>
          <a:ext cx="300071" cy="304160"/>
        </a:xfrm>
        <a:prstGeom prst="rect">
          <a:avLst/>
        </a:prstGeom>
      </xdr:spPr>
    </xdr:pic>
    <xdr:clientData/>
  </xdr:twoCellAnchor>
  <xdr:twoCellAnchor editAs="oneCell">
    <xdr:from>
      <xdr:col>14</xdr:col>
      <xdr:colOff>151614</xdr:colOff>
      <xdr:row>0</xdr:row>
      <xdr:rowOff>61054</xdr:rowOff>
    </xdr:from>
    <xdr:to>
      <xdr:col>14</xdr:col>
      <xdr:colOff>537686</xdr:colOff>
      <xdr:row>1</xdr:row>
      <xdr:rowOff>123104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10000" b="90000" l="10000" r="90000">
                      <a14:foregroundMark x1="66222" y1="87111" x2="66222" y2="87111"/>
                      <a14:foregroundMark x1="49333" y1="61556" x2="49333" y2="61556"/>
                      <a14:foregroundMark x1="57333" y1="48444" x2="64889" y2="55556"/>
                      <a14:foregroundMark x1="37556" y1="49778" x2="60000" y2="49778"/>
                      <a14:foregroundMark x1="37111" y1="35111" x2="65333" y2="34222"/>
                      <a14:foregroundMark x1="64000" y1="21111" x2="34444" y2="24667"/>
                      <a14:foregroundMark x1="39778" y1="30000" x2="40667" y2="75778"/>
                      <a14:foregroundMark x1="60889" y1="29111" x2="61333" y2="77111"/>
                      <a14:foregroundMark x1="34000" y1="76222" x2="68000" y2="75778"/>
                      <a14:foregroundMark x1="37556" y1="70889" x2="66667" y2="70889"/>
                      <a14:foregroundMark x1="50000" y1="67333" x2="42000" y2="60222"/>
                      <a14:foregroundMark x1="49556" y1="29778" x2="45556" y2="27778"/>
                      <a14:foregroundMark x1="50667" y1="24667" x2="44222" y2="24667"/>
                      <a14:foregroundMark x1="41778" y1="28222" x2="32222" y2="28889"/>
                      <a14:foregroundMark x1="37778" y1="58444" x2="34222" y2="58444"/>
                      <a14:foregroundMark x1="58667" y1="64222" x2="56000" y2="64000"/>
                      <a14:foregroundMark x1="37556" y1="64444" x2="28222" y2="64444"/>
                    </a14:backgroundRemoval>
                  </a14:imgEffect>
                </a14:imgLayer>
              </a14:imgProps>
            </a:ext>
          </a:extLst>
        </a:blip>
        <a:srcRect l="29513" t="15380" r="28003" b="15236"/>
        <a:stretch/>
      </xdr:blipFill>
      <xdr:spPr>
        <a:xfrm rot="5400000">
          <a:off x="9584625" y="-12057"/>
          <a:ext cx="239850" cy="386072"/>
        </a:xfrm>
        <a:prstGeom prst="rect">
          <a:avLst/>
        </a:prstGeom>
      </xdr:spPr>
    </xdr:pic>
    <xdr:clientData/>
  </xdr:twoCellAnchor>
  <xdr:twoCellAnchor editAs="oneCell">
    <xdr:from>
      <xdr:col>18</xdr:col>
      <xdr:colOff>258778</xdr:colOff>
      <xdr:row>0</xdr:row>
      <xdr:rowOff>45241</xdr:rowOff>
    </xdr:from>
    <xdr:to>
      <xdr:col>19</xdr:col>
      <xdr:colOff>86464</xdr:colOff>
      <xdr:row>1</xdr:row>
      <xdr:rowOff>162241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9585" b="93450" l="0" r="100000"/>
                  </a14:imgEffect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803078" y="45241"/>
          <a:ext cx="284886" cy="2948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408348</xdr:colOff>
      <xdr:row>0</xdr:row>
      <xdr:rowOff>46257</xdr:rowOff>
    </xdr:from>
    <xdr:to>
      <xdr:col>10</xdr:col>
      <xdr:colOff>180252</xdr:colOff>
      <xdr:row>2</xdr:row>
      <xdr:rowOff>16337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7037748" y="46257"/>
          <a:ext cx="318004" cy="312980"/>
        </a:xfrm>
        <a:prstGeom prst="rect">
          <a:avLst/>
        </a:prstGeom>
      </xdr:spPr>
    </xdr:pic>
    <xdr:clientData/>
  </xdr:twoCellAnchor>
  <xdr:twoCellAnchor editAs="oneCell">
    <xdr:from>
      <xdr:col>4</xdr:col>
      <xdr:colOff>78178</xdr:colOff>
      <xdr:row>25</xdr:row>
      <xdr:rowOff>68782</xdr:rowOff>
    </xdr:from>
    <xdr:to>
      <xdr:col>4</xdr:col>
      <xdr:colOff>356517</xdr:colOff>
      <xdr:row>26</xdr:row>
      <xdr:rowOff>151167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83378" y="9619182"/>
          <a:ext cx="278339" cy="260185"/>
        </a:xfrm>
        <a:prstGeom prst="rect">
          <a:avLst/>
        </a:prstGeom>
      </xdr:spPr>
    </xdr:pic>
    <xdr:clientData/>
  </xdr:twoCellAnchor>
  <xdr:twoCellAnchor editAs="oneCell">
    <xdr:from>
      <xdr:col>6</xdr:col>
      <xdr:colOff>466811</xdr:colOff>
      <xdr:row>25</xdr:row>
      <xdr:rowOff>51866</xdr:rowOff>
    </xdr:from>
    <xdr:to>
      <xdr:col>6</xdr:col>
      <xdr:colOff>743682</xdr:colOff>
      <xdr:row>26</xdr:row>
      <xdr:rowOff>134186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16611" y="9602266"/>
          <a:ext cx="276871" cy="260120"/>
        </a:xfrm>
        <a:prstGeom prst="rect">
          <a:avLst/>
        </a:prstGeom>
      </xdr:spPr>
    </xdr:pic>
    <xdr:clientData/>
  </xdr:twoCellAnchor>
  <xdr:twoCellAnchor editAs="oneCell">
    <xdr:from>
      <xdr:col>22</xdr:col>
      <xdr:colOff>557347</xdr:colOff>
      <xdr:row>25</xdr:row>
      <xdr:rowOff>41068</xdr:rowOff>
    </xdr:from>
    <xdr:to>
      <xdr:col>23</xdr:col>
      <xdr:colOff>213591</xdr:colOff>
      <xdr:row>27</xdr:row>
      <xdr:rowOff>1081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2344" b="89844" l="9766" r="89844">
                      <a14:foregroundMark x1="46484" y1="14453" x2="46484" y2="14453"/>
                      <a14:foregroundMark x1="60547" y1="15234" x2="60547" y2="15234"/>
                      <a14:backgroundMark x1="50391" y1="12891" x2="50391" y2="128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968547" y="9591468"/>
          <a:ext cx="329344" cy="315613"/>
        </a:xfrm>
        <a:prstGeom prst="rect">
          <a:avLst/>
        </a:prstGeom>
      </xdr:spPr>
    </xdr:pic>
    <xdr:clientData/>
  </xdr:twoCellAnchor>
  <xdr:twoCellAnchor editAs="oneCell">
    <xdr:from>
      <xdr:col>14</xdr:col>
      <xdr:colOff>10096</xdr:colOff>
      <xdr:row>25</xdr:row>
      <xdr:rowOff>88431</xdr:rowOff>
    </xdr:from>
    <xdr:to>
      <xdr:col>14</xdr:col>
      <xdr:colOff>396168</xdr:colOff>
      <xdr:row>26</xdr:row>
      <xdr:rowOff>131518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ackgroundRemoval t="10000" b="90000" l="10000" r="90000">
                      <a14:foregroundMark x1="66222" y1="87111" x2="66222" y2="87111"/>
                      <a14:foregroundMark x1="49333" y1="61556" x2="49333" y2="61556"/>
                      <a14:foregroundMark x1="57333" y1="48444" x2="64889" y2="55556"/>
                      <a14:foregroundMark x1="37556" y1="49778" x2="60000" y2="49778"/>
                      <a14:foregroundMark x1="37111" y1="35111" x2="65333" y2="34222"/>
                      <a14:foregroundMark x1="64000" y1="21111" x2="34444" y2="24667"/>
                      <a14:foregroundMark x1="39778" y1="30000" x2="40667" y2="75778"/>
                      <a14:foregroundMark x1="60889" y1="29111" x2="61333" y2="77111"/>
                      <a14:foregroundMark x1="34000" y1="76222" x2="68000" y2="75778"/>
                      <a14:foregroundMark x1="37556" y1="70889" x2="66667" y2="70889"/>
                      <a14:foregroundMark x1="50000" y1="67333" x2="42000" y2="60222"/>
                      <a14:foregroundMark x1="49556" y1="29778" x2="45556" y2="27778"/>
                      <a14:foregroundMark x1="50667" y1="24667" x2="44222" y2="24667"/>
                      <a14:foregroundMark x1="41778" y1="28222" x2="32222" y2="28889"/>
                      <a14:foregroundMark x1="37778" y1="58444" x2="34222" y2="58444"/>
                      <a14:foregroundMark x1="58667" y1="64222" x2="56000" y2="64000"/>
                      <a14:foregroundMark x1="37556" y1="64444" x2="28222" y2="64444"/>
                    </a14:backgroundRemoval>
                  </a14:imgEffect>
                </a14:imgLayer>
              </a14:imgProps>
            </a:ext>
          </a:extLst>
        </a:blip>
        <a:srcRect l="29513" t="15380" r="28003" b="15236"/>
        <a:stretch/>
      </xdr:blipFill>
      <xdr:spPr>
        <a:xfrm rot="5400000">
          <a:off x="9452588" y="9556239"/>
          <a:ext cx="220887" cy="386072"/>
        </a:xfrm>
        <a:prstGeom prst="rect">
          <a:avLst/>
        </a:prstGeom>
      </xdr:spPr>
    </xdr:pic>
    <xdr:clientData/>
  </xdr:twoCellAnchor>
  <xdr:twoCellAnchor editAs="oneCell">
    <xdr:from>
      <xdr:col>18</xdr:col>
      <xdr:colOff>76463</xdr:colOff>
      <xdr:row>25</xdr:row>
      <xdr:rowOff>35250</xdr:rowOff>
    </xdr:from>
    <xdr:to>
      <xdr:col>18</xdr:col>
      <xdr:colOff>421177</xdr:colOff>
      <xdr:row>26</xdr:row>
      <xdr:rowOff>171999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9585" b="93450" l="0" r="100000"/>
                  </a14:imgEffect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620763" y="9585650"/>
          <a:ext cx="344714" cy="314549"/>
        </a:xfrm>
        <a:prstGeom prst="rect">
          <a:avLst/>
        </a:prstGeom>
      </xdr:spPr>
    </xdr:pic>
    <xdr:clientData/>
  </xdr:twoCellAnchor>
  <xdr:twoCellAnchor editAs="oneCell">
    <xdr:from>
      <xdr:col>9</xdr:col>
      <xdr:colOff>308562</xdr:colOff>
      <xdr:row>25</xdr:row>
      <xdr:rowOff>51866</xdr:rowOff>
    </xdr:from>
    <xdr:to>
      <xdr:col>10</xdr:col>
      <xdr:colOff>80466</xdr:colOff>
      <xdr:row>26</xdr:row>
      <xdr:rowOff>168083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937962" y="9602266"/>
          <a:ext cx="318004" cy="294017"/>
        </a:xfrm>
        <a:prstGeom prst="rect">
          <a:avLst/>
        </a:prstGeom>
      </xdr:spPr>
    </xdr:pic>
    <xdr:clientData/>
  </xdr:twoCellAnchor>
  <xdr:twoCellAnchor editAs="oneCell">
    <xdr:from>
      <xdr:col>0</xdr:col>
      <xdr:colOff>109687</xdr:colOff>
      <xdr:row>25</xdr:row>
      <xdr:rowOff>29425</xdr:rowOff>
    </xdr:from>
    <xdr:to>
      <xdr:col>1</xdr:col>
      <xdr:colOff>22905</xdr:colOff>
      <xdr:row>27</xdr:row>
      <xdr:rowOff>24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9687" y="9579825"/>
          <a:ext cx="345018" cy="326199"/>
        </a:xfrm>
        <a:prstGeom prst="rect">
          <a:avLst/>
        </a:prstGeom>
      </xdr:spPr>
    </xdr:pic>
    <xdr:clientData/>
  </xdr:twoCellAnchor>
  <xdr:oneCellAnchor>
    <xdr:from>
      <xdr:col>29</xdr:col>
      <xdr:colOff>662228</xdr:colOff>
      <xdr:row>21</xdr:row>
      <xdr:rowOff>84689</xdr:rowOff>
    </xdr:from>
    <xdr:ext cx="953453" cy="911944"/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51828" y="7992556"/>
          <a:ext cx="953453" cy="911944"/>
        </a:xfrm>
        <a:prstGeom prst="ellipse">
          <a:avLst/>
        </a:prstGeom>
      </xdr:spPr>
    </xdr:pic>
    <xdr:clientData/>
  </xdr:oneCellAnchor>
  <xdr:oneCellAnchor>
    <xdr:from>
      <xdr:col>37</xdr:col>
      <xdr:colOff>380823</xdr:colOff>
      <xdr:row>15</xdr:row>
      <xdr:rowOff>121009</xdr:rowOff>
    </xdr:from>
    <xdr:ext cx="932063" cy="937609"/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5408290" y="5692076"/>
          <a:ext cx="932063" cy="937609"/>
        </a:xfrm>
        <a:prstGeom prst="ellipse">
          <a:avLst/>
        </a:prstGeom>
      </xdr:spPr>
    </xdr:pic>
    <xdr:clientData/>
  </xdr:oneCellAnchor>
  <xdr:oneCellAnchor>
    <xdr:from>
      <xdr:col>35</xdr:col>
      <xdr:colOff>323562</xdr:colOff>
      <xdr:row>11</xdr:row>
      <xdr:rowOff>41507</xdr:rowOff>
    </xdr:from>
    <xdr:ext cx="953453" cy="941887"/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691562" y="4054707"/>
          <a:ext cx="953453" cy="941887"/>
        </a:xfrm>
        <a:prstGeom prst="ellipse">
          <a:avLst/>
        </a:prstGeom>
      </xdr:spPr>
    </xdr:pic>
    <xdr:clientData/>
  </xdr:oneCellAnchor>
  <xdr:oneCellAnchor>
    <xdr:from>
      <xdr:col>36</xdr:col>
      <xdr:colOff>560628</xdr:colOff>
      <xdr:row>24</xdr:row>
      <xdr:rowOff>180064</xdr:rowOff>
    </xdr:from>
    <xdr:ext cx="953453" cy="937609"/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4758361" y="9256331"/>
          <a:ext cx="953453" cy="937609"/>
        </a:xfrm>
        <a:prstGeom prst="ellipse">
          <a:avLst/>
        </a:prstGeom>
      </xdr:spPr>
    </xdr:pic>
    <xdr:clientData/>
  </xdr:oneCellAnchor>
  <xdr:oneCellAnchor>
    <xdr:from>
      <xdr:col>35</xdr:col>
      <xdr:colOff>357428</xdr:colOff>
      <xdr:row>7</xdr:row>
      <xdr:rowOff>137276</xdr:rowOff>
    </xdr:from>
    <xdr:ext cx="953453" cy="911942"/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725428" y="2592609"/>
          <a:ext cx="953453" cy="911942"/>
        </a:xfrm>
        <a:prstGeom prst="ellipse">
          <a:avLst/>
        </a:prstGeom>
      </xdr:spPr>
    </xdr:pic>
    <xdr:clientData/>
  </xdr:oneCellAnchor>
  <xdr:oneCellAnchor>
    <xdr:from>
      <xdr:col>31</xdr:col>
      <xdr:colOff>560627</xdr:colOff>
      <xdr:row>20</xdr:row>
      <xdr:rowOff>356688</xdr:rowOff>
    </xdr:from>
    <xdr:ext cx="953453" cy="937609"/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609694" y="7875088"/>
          <a:ext cx="953453" cy="937609"/>
        </a:xfrm>
        <a:prstGeom prst="ellipse">
          <a:avLst/>
        </a:prstGeom>
      </xdr:spPr>
    </xdr:pic>
    <xdr:clientData/>
  </xdr:oneCellAnchor>
  <xdr:oneCellAnchor>
    <xdr:from>
      <xdr:col>33</xdr:col>
      <xdr:colOff>255829</xdr:colOff>
      <xdr:row>10</xdr:row>
      <xdr:rowOff>389370</xdr:rowOff>
    </xdr:from>
    <xdr:ext cx="953453" cy="941887"/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1964362" y="4013103"/>
          <a:ext cx="953453" cy="941887"/>
        </a:xfrm>
        <a:prstGeom prst="ellipse">
          <a:avLst/>
        </a:prstGeom>
      </xdr:spPr>
    </xdr:pic>
    <xdr:clientData/>
  </xdr:oneCellAnchor>
  <xdr:oneCellAnchor>
    <xdr:from>
      <xdr:col>31</xdr:col>
      <xdr:colOff>509829</xdr:colOff>
      <xdr:row>18</xdr:row>
      <xdr:rowOff>43566</xdr:rowOff>
    </xdr:from>
    <xdr:ext cx="953453" cy="984669"/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558896" y="6783033"/>
          <a:ext cx="953453" cy="984669"/>
        </a:xfrm>
        <a:prstGeom prst="ellipse">
          <a:avLst/>
        </a:prstGeom>
      </xdr:spPr>
    </xdr:pic>
    <xdr:clientData/>
  </xdr:oneCellAnchor>
  <xdr:oneCellAnchor>
    <xdr:from>
      <xdr:col>29</xdr:col>
      <xdr:colOff>645295</xdr:colOff>
      <xdr:row>14</xdr:row>
      <xdr:rowOff>387189</xdr:rowOff>
    </xdr:from>
    <xdr:ext cx="953453" cy="941887"/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034895" y="5568789"/>
          <a:ext cx="953453" cy="941887"/>
        </a:xfrm>
        <a:prstGeom prst="ellipse">
          <a:avLst/>
        </a:prstGeom>
      </xdr:spPr>
    </xdr:pic>
    <xdr:clientData/>
  </xdr:oneCellAnchor>
  <xdr:oneCellAnchor>
    <xdr:from>
      <xdr:col>29</xdr:col>
      <xdr:colOff>492896</xdr:colOff>
      <xdr:row>11</xdr:row>
      <xdr:rowOff>320462</xdr:rowOff>
    </xdr:from>
    <xdr:ext cx="953453" cy="954724"/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8882496" y="4333662"/>
          <a:ext cx="953453" cy="954724"/>
        </a:xfrm>
        <a:prstGeom prst="ellipse">
          <a:avLst/>
        </a:prstGeom>
      </xdr:spPr>
    </xdr:pic>
    <xdr:clientData/>
  </xdr:oneCellAnchor>
  <xdr:oneCellAnchor>
    <xdr:from>
      <xdr:col>33</xdr:col>
      <xdr:colOff>340495</xdr:colOff>
      <xdr:row>15</xdr:row>
      <xdr:rowOff>165263</xdr:rowOff>
    </xdr:from>
    <xdr:ext cx="953453" cy="954724"/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2049028" y="5736330"/>
          <a:ext cx="953453" cy="954724"/>
        </a:xfrm>
        <a:prstGeom prst="ellipse">
          <a:avLst/>
        </a:prstGeom>
      </xdr:spPr>
    </xdr:pic>
    <xdr:clientData/>
  </xdr:oneCellAnchor>
  <xdr:oneCellAnchor>
    <xdr:from>
      <xdr:col>37</xdr:col>
      <xdr:colOff>492894</xdr:colOff>
      <xdr:row>7</xdr:row>
      <xdr:rowOff>2036</xdr:rowOff>
    </xdr:from>
    <xdr:ext cx="953453" cy="911942"/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5520361" y="2457369"/>
          <a:ext cx="953453" cy="911942"/>
        </a:xfrm>
        <a:prstGeom prst="ellipse">
          <a:avLst/>
        </a:prstGeom>
      </xdr:spPr>
    </xdr:pic>
    <xdr:clientData/>
  </xdr:oneCellAnchor>
  <xdr:oneCellAnchor>
    <xdr:from>
      <xdr:col>37</xdr:col>
      <xdr:colOff>509828</xdr:colOff>
      <xdr:row>11</xdr:row>
      <xdr:rowOff>25126</xdr:rowOff>
    </xdr:from>
    <xdr:ext cx="953453" cy="924770"/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5537295" y="4038326"/>
          <a:ext cx="953453" cy="924770"/>
        </a:xfrm>
        <a:prstGeom prst="ellipse">
          <a:avLst/>
        </a:prstGeom>
      </xdr:spPr>
    </xdr:pic>
    <xdr:clientData/>
  </xdr:oneCellAnchor>
  <xdr:oneCellAnchor>
    <xdr:from>
      <xdr:col>35</xdr:col>
      <xdr:colOff>374362</xdr:colOff>
      <xdr:row>15</xdr:row>
      <xdr:rowOff>124309</xdr:rowOff>
    </xdr:from>
    <xdr:ext cx="953453" cy="937609"/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3742362" y="5695376"/>
          <a:ext cx="953453" cy="937609"/>
        </a:xfrm>
        <a:prstGeom prst="ellipse">
          <a:avLst/>
        </a:prstGeom>
      </xdr:spPr>
    </xdr:pic>
    <xdr:clientData/>
  </xdr:oneCellAnchor>
  <xdr:oneCellAnchor>
    <xdr:from>
      <xdr:col>35</xdr:col>
      <xdr:colOff>272762</xdr:colOff>
      <xdr:row>3</xdr:row>
      <xdr:rowOff>81514</xdr:rowOff>
    </xdr:from>
    <xdr:ext cx="953453" cy="911942"/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3640762" y="877381"/>
          <a:ext cx="953453" cy="911942"/>
        </a:xfrm>
        <a:prstGeom prst="ellipse">
          <a:avLst/>
        </a:prstGeom>
      </xdr:spPr>
    </xdr:pic>
    <xdr:clientData/>
  </xdr:oneCellAnchor>
  <xdr:twoCellAnchor editAs="oneCell">
    <xdr:from>
      <xdr:col>1</xdr:col>
      <xdr:colOff>60066</xdr:colOff>
      <xdr:row>28</xdr:row>
      <xdr:rowOff>36443</xdr:rowOff>
    </xdr:from>
    <xdr:to>
      <xdr:col>1</xdr:col>
      <xdr:colOff>363865</xdr:colOff>
      <xdr:row>28</xdr:row>
      <xdr:rowOff>333375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91866" y="10386943"/>
          <a:ext cx="303799" cy="296932"/>
        </a:xfrm>
        <a:prstGeom prst="ellipse">
          <a:avLst/>
        </a:prstGeom>
      </xdr:spPr>
    </xdr:pic>
    <xdr:clientData/>
  </xdr:twoCellAnchor>
  <xdr:twoCellAnchor editAs="oneCell">
    <xdr:from>
      <xdr:col>1</xdr:col>
      <xdr:colOff>60066</xdr:colOff>
      <xdr:row>29</xdr:row>
      <xdr:rowOff>83013</xdr:rowOff>
    </xdr:from>
    <xdr:to>
      <xdr:col>1</xdr:col>
      <xdr:colOff>363865</xdr:colOff>
      <xdr:row>29</xdr:row>
      <xdr:rowOff>379947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91866" y="10789113"/>
          <a:ext cx="303799" cy="296934"/>
        </a:xfrm>
        <a:prstGeom prst="ellipse">
          <a:avLst/>
        </a:prstGeom>
      </xdr:spPr>
    </xdr:pic>
    <xdr:clientData/>
  </xdr:twoCellAnchor>
  <xdr:twoCellAnchor editAs="oneCell">
    <xdr:from>
      <xdr:col>1</xdr:col>
      <xdr:colOff>60066</xdr:colOff>
      <xdr:row>30</xdr:row>
      <xdr:rowOff>81280</xdr:rowOff>
    </xdr:from>
    <xdr:to>
      <xdr:col>1</xdr:col>
      <xdr:colOff>363865</xdr:colOff>
      <xdr:row>30</xdr:row>
      <xdr:rowOff>378215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91866" y="11231880"/>
          <a:ext cx="303799" cy="296935"/>
        </a:xfrm>
        <a:prstGeom prst="ellipse">
          <a:avLst/>
        </a:prstGeom>
      </xdr:spPr>
    </xdr:pic>
    <xdr:clientData/>
  </xdr:twoCellAnchor>
  <xdr:twoCellAnchor editAs="oneCell">
    <xdr:from>
      <xdr:col>1</xdr:col>
      <xdr:colOff>60066</xdr:colOff>
      <xdr:row>31</xdr:row>
      <xdr:rowOff>28829</xdr:rowOff>
    </xdr:from>
    <xdr:to>
      <xdr:col>1</xdr:col>
      <xdr:colOff>363865</xdr:colOff>
      <xdr:row>31</xdr:row>
      <xdr:rowOff>325761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1866" y="11623929"/>
          <a:ext cx="303799" cy="296932"/>
        </a:xfrm>
        <a:prstGeom prst="ellipse">
          <a:avLst/>
        </a:prstGeom>
      </xdr:spPr>
    </xdr:pic>
    <xdr:clientData/>
  </xdr:twoCellAnchor>
  <xdr:twoCellAnchor editAs="oneCell">
    <xdr:from>
      <xdr:col>1</xdr:col>
      <xdr:colOff>73875</xdr:colOff>
      <xdr:row>32</xdr:row>
      <xdr:rowOff>40073</xdr:rowOff>
    </xdr:from>
    <xdr:to>
      <xdr:col>1</xdr:col>
      <xdr:colOff>350056</xdr:colOff>
      <xdr:row>32</xdr:row>
      <xdr:rowOff>323850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05675" y="11990773"/>
          <a:ext cx="276181" cy="283777"/>
        </a:xfrm>
        <a:prstGeom prst="ellipse">
          <a:avLst/>
        </a:prstGeom>
      </xdr:spPr>
    </xdr:pic>
    <xdr:clientData/>
  </xdr:twoCellAnchor>
  <xdr:twoCellAnchor editAs="oneCell">
    <xdr:from>
      <xdr:col>1</xdr:col>
      <xdr:colOff>73875</xdr:colOff>
      <xdr:row>33</xdr:row>
      <xdr:rowOff>47559</xdr:rowOff>
    </xdr:from>
    <xdr:to>
      <xdr:col>1</xdr:col>
      <xdr:colOff>350056</xdr:colOff>
      <xdr:row>33</xdr:row>
      <xdr:rowOff>317500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05675" y="12353859"/>
          <a:ext cx="276181" cy="269941"/>
        </a:xfrm>
        <a:prstGeom prst="ellipse">
          <a:avLst/>
        </a:prstGeom>
      </xdr:spPr>
    </xdr:pic>
    <xdr:clientData/>
  </xdr:twoCellAnchor>
  <xdr:twoCellAnchor editAs="oneCell">
    <xdr:from>
      <xdr:col>1</xdr:col>
      <xdr:colOff>73875</xdr:colOff>
      <xdr:row>34</xdr:row>
      <xdr:rowOff>38100</xdr:rowOff>
    </xdr:from>
    <xdr:to>
      <xdr:col>1</xdr:col>
      <xdr:colOff>350056</xdr:colOff>
      <xdr:row>34</xdr:row>
      <xdr:rowOff>321877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05675" y="12700000"/>
          <a:ext cx="276181" cy="283777"/>
        </a:xfrm>
        <a:prstGeom prst="ellipse">
          <a:avLst/>
        </a:prstGeom>
      </xdr:spPr>
    </xdr:pic>
    <xdr:clientData/>
  </xdr:twoCellAnchor>
  <xdr:twoCellAnchor editAs="oneCell">
    <xdr:from>
      <xdr:col>1</xdr:col>
      <xdr:colOff>60066</xdr:colOff>
      <xdr:row>35</xdr:row>
      <xdr:rowOff>19050</xdr:rowOff>
    </xdr:from>
    <xdr:to>
      <xdr:col>1</xdr:col>
      <xdr:colOff>363865</xdr:colOff>
      <xdr:row>35</xdr:row>
      <xdr:rowOff>329615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91866" y="13036550"/>
          <a:ext cx="303799" cy="310565"/>
        </a:xfrm>
        <a:prstGeom prst="ellipse">
          <a:avLst/>
        </a:prstGeom>
      </xdr:spPr>
    </xdr:pic>
    <xdr:clientData/>
  </xdr:twoCellAnchor>
  <xdr:twoCellAnchor editAs="oneCell">
    <xdr:from>
      <xdr:col>37</xdr:col>
      <xdr:colOff>373356</xdr:colOff>
      <xdr:row>3</xdr:row>
      <xdr:rowOff>34276</xdr:rowOff>
    </xdr:from>
    <xdr:to>
      <xdr:col>38</xdr:col>
      <xdr:colOff>533040</xdr:colOff>
      <xdr:row>5</xdr:row>
      <xdr:rowOff>144504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b="25841"/>
        <a:stretch/>
      </xdr:blipFill>
      <xdr:spPr>
        <a:xfrm>
          <a:off x="25400823" y="830143"/>
          <a:ext cx="989417" cy="990761"/>
        </a:xfrm>
        <a:prstGeom prst="ellipse">
          <a:avLst/>
        </a:prstGeom>
      </xdr:spPr>
    </xdr:pic>
    <xdr:clientData/>
  </xdr:twoCellAnchor>
  <xdr:twoCellAnchor editAs="oneCell">
    <xdr:from>
      <xdr:col>33</xdr:col>
      <xdr:colOff>409174</xdr:colOff>
      <xdr:row>3</xdr:row>
      <xdr:rowOff>53933</xdr:rowOff>
    </xdr:from>
    <xdr:to>
      <xdr:col>34</xdr:col>
      <xdr:colOff>501459</xdr:colOff>
      <xdr:row>5</xdr:row>
      <xdr:rowOff>69812</xdr:rowOff>
    </xdr:to>
    <xdr:pic>
      <xdr:nvPicPr>
        <xdr:cNvPr id="44" name="Picture 43"/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17543" t="4727" r="19299" b="53901"/>
        <a:stretch/>
      </xdr:blipFill>
      <xdr:spPr>
        <a:xfrm>
          <a:off x="22117707" y="849800"/>
          <a:ext cx="922019" cy="896412"/>
        </a:xfrm>
        <a:prstGeom prst="ellipse">
          <a:avLst/>
        </a:prstGeom>
      </xdr:spPr>
    </xdr:pic>
    <xdr:clientData/>
  </xdr:twoCellAnchor>
  <xdr:twoCellAnchor editAs="oneCell">
    <xdr:from>
      <xdr:col>33</xdr:col>
      <xdr:colOff>350894</xdr:colOff>
      <xdr:row>7</xdr:row>
      <xdr:rowOff>153563</xdr:rowOff>
    </xdr:from>
    <xdr:to>
      <xdr:col>34</xdr:col>
      <xdr:colOff>474612</xdr:colOff>
      <xdr:row>9</xdr:row>
      <xdr:rowOff>299406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2059427" y="2608896"/>
          <a:ext cx="953452" cy="924777"/>
        </a:xfrm>
        <a:prstGeom prst="ellipse">
          <a:avLst/>
        </a:prstGeom>
      </xdr:spPr>
    </xdr:pic>
    <xdr:clientData/>
  </xdr:twoCellAnchor>
  <xdr:twoCellAnchor editAs="oneCell">
    <xdr:from>
      <xdr:col>35</xdr:col>
      <xdr:colOff>182613</xdr:colOff>
      <xdr:row>4</xdr:row>
      <xdr:rowOff>216422</xdr:rowOff>
    </xdr:from>
    <xdr:to>
      <xdr:col>35</xdr:col>
      <xdr:colOff>638654</xdr:colOff>
      <xdr:row>5</xdr:row>
      <xdr:rowOff>253479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3550613" y="1452555"/>
          <a:ext cx="456041" cy="477324"/>
        </a:xfrm>
        <a:prstGeom prst="rect">
          <a:avLst/>
        </a:prstGeom>
      </xdr:spPr>
    </xdr:pic>
    <xdr:clientData/>
  </xdr:twoCellAnchor>
  <xdr:twoCellAnchor editAs="oneCell">
    <xdr:from>
      <xdr:col>33</xdr:col>
      <xdr:colOff>233412</xdr:colOff>
      <xdr:row>4</xdr:row>
      <xdr:rowOff>182555</xdr:rowOff>
    </xdr:from>
    <xdr:to>
      <xdr:col>33</xdr:col>
      <xdr:colOff>689453</xdr:colOff>
      <xdr:row>5</xdr:row>
      <xdr:rowOff>219612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941945" y="1418688"/>
          <a:ext cx="456041" cy="477324"/>
        </a:xfrm>
        <a:prstGeom prst="rect">
          <a:avLst/>
        </a:prstGeom>
      </xdr:spPr>
    </xdr:pic>
    <xdr:clientData/>
  </xdr:twoCellAnchor>
  <xdr:twoCellAnchor editAs="oneCell">
    <xdr:from>
      <xdr:col>35</xdr:col>
      <xdr:colOff>186410</xdr:colOff>
      <xdr:row>8</xdr:row>
      <xdr:rowOff>339719</xdr:rowOff>
    </xdr:from>
    <xdr:to>
      <xdr:col>35</xdr:col>
      <xdr:colOff>600993</xdr:colOff>
      <xdr:row>9</xdr:row>
      <xdr:rowOff>384183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3554410" y="3184519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37</xdr:col>
      <xdr:colOff>402745</xdr:colOff>
      <xdr:row>12</xdr:row>
      <xdr:rowOff>284155</xdr:rowOff>
    </xdr:from>
    <xdr:to>
      <xdr:col>38</xdr:col>
      <xdr:colOff>29053</xdr:colOff>
      <xdr:row>13</xdr:row>
      <xdr:rowOff>372013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430212" y="4686822"/>
          <a:ext cx="456041" cy="477324"/>
        </a:xfrm>
        <a:prstGeom prst="rect">
          <a:avLst/>
        </a:prstGeom>
      </xdr:spPr>
    </xdr:pic>
    <xdr:clientData/>
  </xdr:twoCellAnchor>
  <xdr:twoCellAnchor editAs="oneCell">
    <xdr:from>
      <xdr:col>32</xdr:col>
      <xdr:colOff>826079</xdr:colOff>
      <xdr:row>12</xdr:row>
      <xdr:rowOff>301090</xdr:rowOff>
    </xdr:from>
    <xdr:to>
      <xdr:col>33</xdr:col>
      <xdr:colOff>452387</xdr:colOff>
      <xdr:row>13</xdr:row>
      <xdr:rowOff>388948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1704879" y="4703757"/>
          <a:ext cx="456041" cy="477324"/>
        </a:xfrm>
        <a:prstGeom prst="rect">
          <a:avLst/>
        </a:prstGeom>
      </xdr:spPr>
    </xdr:pic>
    <xdr:clientData/>
  </xdr:twoCellAnchor>
  <xdr:twoCellAnchor editAs="oneCell">
    <xdr:from>
      <xdr:col>37</xdr:col>
      <xdr:colOff>351947</xdr:colOff>
      <xdr:row>8</xdr:row>
      <xdr:rowOff>250289</xdr:rowOff>
    </xdr:from>
    <xdr:to>
      <xdr:col>37</xdr:col>
      <xdr:colOff>807988</xdr:colOff>
      <xdr:row>9</xdr:row>
      <xdr:rowOff>338146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5379414" y="3095089"/>
          <a:ext cx="456041" cy="477324"/>
        </a:xfrm>
        <a:prstGeom prst="rect">
          <a:avLst/>
        </a:prstGeom>
      </xdr:spPr>
    </xdr:pic>
    <xdr:clientData/>
  </xdr:twoCellAnchor>
  <xdr:twoCellAnchor editAs="oneCell">
    <xdr:from>
      <xdr:col>37</xdr:col>
      <xdr:colOff>457338</xdr:colOff>
      <xdr:row>4</xdr:row>
      <xdr:rowOff>288918</xdr:rowOff>
    </xdr:from>
    <xdr:to>
      <xdr:col>38</xdr:col>
      <xdr:colOff>42188</xdr:colOff>
      <xdr:row>5</xdr:row>
      <xdr:rowOff>282582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5484805" y="1525051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33</xdr:col>
      <xdr:colOff>237209</xdr:colOff>
      <xdr:row>8</xdr:row>
      <xdr:rowOff>356652</xdr:rowOff>
    </xdr:from>
    <xdr:to>
      <xdr:col>33</xdr:col>
      <xdr:colOff>651792</xdr:colOff>
      <xdr:row>10</xdr:row>
      <xdr:rowOff>11650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1945742" y="3201452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35</xdr:col>
      <xdr:colOff>73271</xdr:colOff>
      <xdr:row>16</xdr:row>
      <xdr:rowOff>205153</xdr:rowOff>
    </xdr:from>
    <xdr:to>
      <xdr:col>35</xdr:col>
      <xdr:colOff>680262</xdr:colOff>
      <xdr:row>18</xdr:row>
      <xdr:rowOff>61537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3441271" y="6165686"/>
          <a:ext cx="606991" cy="635318"/>
        </a:xfrm>
        <a:prstGeom prst="rect">
          <a:avLst/>
        </a:prstGeom>
      </xdr:spPr>
    </xdr:pic>
    <xdr:clientData/>
  </xdr:twoCellAnchor>
  <xdr:twoCellAnchor editAs="oneCell">
    <xdr:from>
      <xdr:col>37</xdr:col>
      <xdr:colOff>210614</xdr:colOff>
      <xdr:row>16</xdr:row>
      <xdr:rowOff>277221</xdr:rowOff>
    </xdr:from>
    <xdr:to>
      <xdr:col>37</xdr:col>
      <xdr:colOff>712259</xdr:colOff>
      <xdr:row>18</xdr:row>
      <xdr:rowOff>23343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5238081" y="6237754"/>
          <a:ext cx="501645" cy="525056"/>
        </a:xfrm>
        <a:prstGeom prst="rect">
          <a:avLst/>
        </a:prstGeom>
      </xdr:spPr>
    </xdr:pic>
    <xdr:clientData/>
  </xdr:twoCellAnchor>
  <xdr:twoCellAnchor editAs="oneCell">
    <xdr:from>
      <xdr:col>33</xdr:col>
      <xdr:colOff>109008</xdr:colOff>
      <xdr:row>16</xdr:row>
      <xdr:rowOff>311087</xdr:rowOff>
    </xdr:from>
    <xdr:to>
      <xdr:col>33</xdr:col>
      <xdr:colOff>610653</xdr:colOff>
      <xdr:row>18</xdr:row>
      <xdr:rowOff>57209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1817541" y="6271620"/>
          <a:ext cx="501645" cy="525056"/>
        </a:xfrm>
        <a:prstGeom prst="rect">
          <a:avLst/>
        </a:prstGeom>
      </xdr:spPr>
    </xdr:pic>
    <xdr:clientData/>
  </xdr:twoCellAnchor>
  <xdr:twoCellAnchor editAs="oneCell">
    <xdr:from>
      <xdr:col>35</xdr:col>
      <xdr:colOff>109014</xdr:colOff>
      <xdr:row>12</xdr:row>
      <xdr:rowOff>243354</xdr:rowOff>
    </xdr:from>
    <xdr:to>
      <xdr:col>35</xdr:col>
      <xdr:colOff>610659</xdr:colOff>
      <xdr:row>13</xdr:row>
      <xdr:rowOff>378944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3477014" y="4646021"/>
          <a:ext cx="501645" cy="525056"/>
        </a:xfrm>
        <a:prstGeom prst="rect">
          <a:avLst/>
        </a:prstGeom>
      </xdr:spPr>
    </xdr:pic>
    <xdr:clientData/>
  </xdr:twoCellAnchor>
  <xdr:oneCellAnchor>
    <xdr:from>
      <xdr:col>45</xdr:col>
      <xdr:colOff>299887</xdr:colOff>
      <xdr:row>15</xdr:row>
      <xdr:rowOff>151694</xdr:rowOff>
    </xdr:from>
    <xdr:ext cx="932063" cy="937609"/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965220" y="5722761"/>
          <a:ext cx="932063" cy="937609"/>
        </a:xfrm>
        <a:prstGeom prst="ellipse">
          <a:avLst/>
        </a:prstGeom>
      </xdr:spPr>
    </xdr:pic>
    <xdr:clientData/>
  </xdr:oneCellAnchor>
  <xdr:oneCellAnchor>
    <xdr:from>
      <xdr:col>43</xdr:col>
      <xdr:colOff>323558</xdr:colOff>
      <xdr:row>11</xdr:row>
      <xdr:rowOff>20705</xdr:rowOff>
    </xdr:from>
    <xdr:ext cx="953453" cy="941887"/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0329425" y="4033905"/>
          <a:ext cx="953453" cy="941887"/>
        </a:xfrm>
        <a:prstGeom prst="ellipse">
          <a:avLst/>
        </a:prstGeom>
      </xdr:spPr>
    </xdr:pic>
    <xdr:clientData/>
  </xdr:oneCellAnchor>
  <xdr:oneCellAnchor>
    <xdr:from>
      <xdr:col>43</xdr:col>
      <xdr:colOff>323558</xdr:colOff>
      <xdr:row>7</xdr:row>
      <xdr:rowOff>84217</xdr:rowOff>
    </xdr:from>
    <xdr:ext cx="953453" cy="911942"/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0329425" y="2539550"/>
          <a:ext cx="953453" cy="911942"/>
        </a:xfrm>
        <a:prstGeom prst="ellipse">
          <a:avLst/>
        </a:prstGeom>
      </xdr:spPr>
    </xdr:pic>
    <xdr:clientData/>
  </xdr:oneCellAnchor>
  <xdr:oneCellAnchor>
    <xdr:from>
      <xdr:col>41</xdr:col>
      <xdr:colOff>384513</xdr:colOff>
      <xdr:row>11</xdr:row>
      <xdr:rowOff>20705</xdr:rowOff>
    </xdr:from>
    <xdr:ext cx="953453" cy="941887"/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8730913" y="4033905"/>
          <a:ext cx="953453" cy="941887"/>
        </a:xfrm>
        <a:prstGeom prst="ellipse">
          <a:avLst/>
        </a:prstGeom>
      </xdr:spPr>
    </xdr:pic>
    <xdr:clientData/>
  </xdr:oneCellAnchor>
  <xdr:oneCellAnchor>
    <xdr:from>
      <xdr:col>41</xdr:col>
      <xdr:colOff>384513</xdr:colOff>
      <xdr:row>15</xdr:row>
      <xdr:rowOff>143136</xdr:rowOff>
    </xdr:from>
    <xdr:ext cx="953453" cy="954724"/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8730913" y="5714203"/>
          <a:ext cx="953453" cy="954724"/>
        </a:xfrm>
        <a:prstGeom prst="ellipse">
          <a:avLst/>
        </a:prstGeom>
      </xdr:spPr>
    </xdr:pic>
    <xdr:clientData/>
  </xdr:oneCellAnchor>
  <xdr:oneCellAnchor>
    <xdr:from>
      <xdr:col>45</xdr:col>
      <xdr:colOff>289192</xdr:colOff>
      <xdr:row>7</xdr:row>
      <xdr:rowOff>84217</xdr:rowOff>
    </xdr:from>
    <xdr:ext cx="953453" cy="911942"/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1954525" y="2539550"/>
          <a:ext cx="953453" cy="911942"/>
        </a:xfrm>
        <a:prstGeom prst="ellipse">
          <a:avLst/>
        </a:prstGeom>
      </xdr:spPr>
    </xdr:pic>
    <xdr:clientData/>
  </xdr:oneCellAnchor>
  <xdr:oneCellAnchor>
    <xdr:from>
      <xdr:col>45</xdr:col>
      <xdr:colOff>289192</xdr:colOff>
      <xdr:row>11</xdr:row>
      <xdr:rowOff>29263</xdr:rowOff>
    </xdr:from>
    <xdr:ext cx="953453" cy="924770"/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1954525" y="4042463"/>
          <a:ext cx="953453" cy="924770"/>
        </a:xfrm>
        <a:prstGeom prst="ellipse">
          <a:avLst/>
        </a:prstGeom>
      </xdr:spPr>
    </xdr:pic>
    <xdr:clientData/>
  </xdr:oneCellAnchor>
  <xdr:oneCellAnchor>
    <xdr:from>
      <xdr:col>43</xdr:col>
      <xdr:colOff>323558</xdr:colOff>
      <xdr:row>15</xdr:row>
      <xdr:rowOff>151694</xdr:rowOff>
    </xdr:from>
    <xdr:ext cx="953453" cy="937609"/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0329425" y="5722761"/>
          <a:ext cx="953453" cy="937609"/>
        </a:xfrm>
        <a:prstGeom prst="ellipse">
          <a:avLst/>
        </a:prstGeom>
      </xdr:spPr>
    </xdr:pic>
    <xdr:clientData/>
  </xdr:oneCellAnchor>
  <xdr:oneCellAnchor>
    <xdr:from>
      <xdr:col>43</xdr:col>
      <xdr:colOff>323558</xdr:colOff>
      <xdr:row>3</xdr:row>
      <xdr:rowOff>73685</xdr:rowOff>
    </xdr:from>
    <xdr:ext cx="953453" cy="911942"/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329425" y="869552"/>
          <a:ext cx="953453" cy="911942"/>
        </a:xfrm>
        <a:prstGeom prst="ellipse">
          <a:avLst/>
        </a:prstGeom>
      </xdr:spPr>
    </xdr:pic>
    <xdr:clientData/>
  </xdr:oneCellAnchor>
  <xdr:twoCellAnchor editAs="oneCell">
    <xdr:from>
      <xdr:col>45</xdr:col>
      <xdr:colOff>271210</xdr:colOff>
      <xdr:row>3</xdr:row>
      <xdr:rowOff>34276</xdr:rowOff>
    </xdr:from>
    <xdr:to>
      <xdr:col>46</xdr:col>
      <xdr:colOff>430893</xdr:colOff>
      <xdr:row>5</xdr:row>
      <xdr:rowOff>144504</xdr:rowOff>
    </xdr:to>
    <xdr:pic>
      <xdr:nvPicPr>
        <xdr:cNvPr id="75" name="Picture 74"/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b="25841"/>
        <a:stretch/>
      </xdr:blipFill>
      <xdr:spPr>
        <a:xfrm>
          <a:off x="31936543" y="830143"/>
          <a:ext cx="989417" cy="990761"/>
        </a:xfrm>
        <a:prstGeom prst="ellipse">
          <a:avLst/>
        </a:prstGeom>
      </xdr:spPr>
    </xdr:pic>
    <xdr:clientData/>
  </xdr:twoCellAnchor>
  <xdr:twoCellAnchor editAs="oneCell">
    <xdr:from>
      <xdr:col>41</xdr:col>
      <xdr:colOff>400230</xdr:colOff>
      <xdr:row>3</xdr:row>
      <xdr:rowOff>81450</xdr:rowOff>
    </xdr:from>
    <xdr:to>
      <xdr:col>42</xdr:col>
      <xdr:colOff>492516</xdr:colOff>
      <xdr:row>5</xdr:row>
      <xdr:rowOff>97329</xdr:rowOff>
    </xdr:to>
    <xdr:pic>
      <xdr:nvPicPr>
        <xdr:cNvPr id="76" name="Picture 75"/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17543" t="4727" r="19299" b="53901"/>
        <a:stretch/>
      </xdr:blipFill>
      <xdr:spPr>
        <a:xfrm>
          <a:off x="28746630" y="877317"/>
          <a:ext cx="922019" cy="896412"/>
        </a:xfrm>
        <a:prstGeom prst="ellipse">
          <a:avLst/>
        </a:prstGeom>
      </xdr:spPr>
    </xdr:pic>
    <xdr:clientData/>
  </xdr:twoCellAnchor>
  <xdr:twoCellAnchor editAs="oneCell">
    <xdr:from>
      <xdr:col>41</xdr:col>
      <xdr:colOff>384513</xdr:colOff>
      <xdr:row>7</xdr:row>
      <xdr:rowOff>77800</xdr:rowOff>
    </xdr:from>
    <xdr:to>
      <xdr:col>42</xdr:col>
      <xdr:colOff>508232</xdr:colOff>
      <xdr:row>9</xdr:row>
      <xdr:rowOff>223643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8730913" y="2533133"/>
          <a:ext cx="953452" cy="924777"/>
        </a:xfrm>
        <a:prstGeom prst="ellipse">
          <a:avLst/>
        </a:prstGeom>
      </xdr:spPr>
    </xdr:pic>
    <xdr:clientData/>
  </xdr:twoCellAnchor>
  <xdr:twoCellAnchor editAs="oneCell">
    <xdr:from>
      <xdr:col>46</xdr:col>
      <xdr:colOff>203347</xdr:colOff>
      <xdr:row>4</xdr:row>
      <xdr:rowOff>238108</xdr:rowOff>
    </xdr:from>
    <xdr:to>
      <xdr:col>46</xdr:col>
      <xdr:colOff>617930</xdr:colOff>
      <xdr:row>5</xdr:row>
      <xdr:rowOff>231772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2698414" y="1474241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44</xdr:col>
      <xdr:colOff>84806</xdr:colOff>
      <xdr:row>4</xdr:row>
      <xdr:rowOff>204254</xdr:rowOff>
    </xdr:from>
    <xdr:to>
      <xdr:col>44</xdr:col>
      <xdr:colOff>499389</xdr:colOff>
      <xdr:row>5</xdr:row>
      <xdr:rowOff>197918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0920406" y="1440387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42</xdr:col>
      <xdr:colOff>135608</xdr:colOff>
      <xdr:row>4</xdr:row>
      <xdr:rowOff>238122</xdr:rowOff>
    </xdr:from>
    <xdr:to>
      <xdr:col>42</xdr:col>
      <xdr:colOff>550191</xdr:colOff>
      <xdr:row>5</xdr:row>
      <xdr:rowOff>231786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311741" y="1474255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42</xdr:col>
      <xdr:colOff>101741</xdr:colOff>
      <xdr:row>8</xdr:row>
      <xdr:rowOff>297381</xdr:rowOff>
    </xdr:from>
    <xdr:to>
      <xdr:col>42</xdr:col>
      <xdr:colOff>516324</xdr:colOff>
      <xdr:row>9</xdr:row>
      <xdr:rowOff>341845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277874" y="3142181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44</xdr:col>
      <xdr:colOff>169480</xdr:colOff>
      <xdr:row>8</xdr:row>
      <xdr:rowOff>280447</xdr:rowOff>
    </xdr:from>
    <xdr:to>
      <xdr:col>44</xdr:col>
      <xdr:colOff>584063</xdr:colOff>
      <xdr:row>9</xdr:row>
      <xdr:rowOff>324911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1005080" y="3125247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46</xdr:col>
      <xdr:colOff>203347</xdr:colOff>
      <xdr:row>8</xdr:row>
      <xdr:rowOff>280447</xdr:rowOff>
    </xdr:from>
    <xdr:to>
      <xdr:col>46</xdr:col>
      <xdr:colOff>617930</xdr:colOff>
      <xdr:row>9</xdr:row>
      <xdr:rowOff>324911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2698414" y="3125247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42</xdr:col>
      <xdr:colOff>135608</xdr:colOff>
      <xdr:row>16</xdr:row>
      <xdr:rowOff>373580</xdr:rowOff>
    </xdr:from>
    <xdr:to>
      <xdr:col>42</xdr:col>
      <xdr:colOff>550191</xdr:colOff>
      <xdr:row>18</xdr:row>
      <xdr:rowOff>28577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311741" y="6334113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42</xdr:col>
      <xdr:colOff>186408</xdr:colOff>
      <xdr:row>12</xdr:row>
      <xdr:rowOff>297374</xdr:rowOff>
    </xdr:from>
    <xdr:to>
      <xdr:col>42</xdr:col>
      <xdr:colOff>600991</xdr:colOff>
      <xdr:row>13</xdr:row>
      <xdr:rowOff>341839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362541" y="4700041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44</xdr:col>
      <xdr:colOff>169480</xdr:colOff>
      <xdr:row>16</xdr:row>
      <xdr:rowOff>356647</xdr:rowOff>
    </xdr:from>
    <xdr:to>
      <xdr:col>44</xdr:col>
      <xdr:colOff>584063</xdr:colOff>
      <xdr:row>18</xdr:row>
      <xdr:rowOff>11644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1005080" y="6317180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46</xdr:col>
      <xdr:colOff>203347</xdr:colOff>
      <xdr:row>12</xdr:row>
      <xdr:rowOff>263507</xdr:rowOff>
    </xdr:from>
    <xdr:to>
      <xdr:col>46</xdr:col>
      <xdr:colOff>617930</xdr:colOff>
      <xdr:row>13</xdr:row>
      <xdr:rowOff>307972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2698414" y="4666174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46</xdr:col>
      <xdr:colOff>203347</xdr:colOff>
      <xdr:row>16</xdr:row>
      <xdr:rowOff>356647</xdr:rowOff>
    </xdr:from>
    <xdr:to>
      <xdr:col>46</xdr:col>
      <xdr:colOff>617930</xdr:colOff>
      <xdr:row>18</xdr:row>
      <xdr:rowOff>11644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2698414" y="6317180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42</xdr:col>
      <xdr:colOff>65439</xdr:colOff>
      <xdr:row>27</xdr:row>
      <xdr:rowOff>417458</xdr:rowOff>
    </xdr:from>
    <xdr:to>
      <xdr:col>43</xdr:col>
      <xdr:colOff>189158</xdr:colOff>
      <xdr:row>30</xdr:row>
      <xdr:rowOff>113226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9241572" y="10255725"/>
          <a:ext cx="953453" cy="931901"/>
        </a:xfrm>
        <a:prstGeom prst="ellipse">
          <a:avLst/>
        </a:prstGeom>
      </xdr:spPr>
    </xdr:pic>
    <xdr:clientData/>
  </xdr:twoCellAnchor>
  <xdr:twoCellAnchor editAs="oneCell">
    <xdr:from>
      <xdr:col>41</xdr:col>
      <xdr:colOff>793573</xdr:colOff>
      <xdr:row>23</xdr:row>
      <xdr:rowOff>176160</xdr:rowOff>
    </xdr:from>
    <xdr:to>
      <xdr:col>43</xdr:col>
      <xdr:colOff>87559</xdr:colOff>
      <xdr:row>26</xdr:row>
      <xdr:rowOff>142868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9139973" y="8862960"/>
          <a:ext cx="953453" cy="931908"/>
        </a:xfrm>
        <a:prstGeom prst="ellipse">
          <a:avLst/>
        </a:prstGeom>
      </xdr:spPr>
    </xdr:pic>
    <xdr:clientData/>
  </xdr:twoCellAnchor>
  <xdr:twoCellAnchor editAs="oneCell">
    <xdr:from>
      <xdr:col>44</xdr:col>
      <xdr:colOff>251706</xdr:colOff>
      <xdr:row>19</xdr:row>
      <xdr:rowOff>242160</xdr:rowOff>
    </xdr:from>
    <xdr:to>
      <xdr:col>45</xdr:col>
      <xdr:colOff>375426</xdr:colOff>
      <xdr:row>22</xdr:row>
      <xdr:rowOff>5670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1087306" y="7371093"/>
          <a:ext cx="953453" cy="931910"/>
        </a:xfrm>
        <a:prstGeom prst="ellipse">
          <a:avLst/>
        </a:prstGeom>
      </xdr:spPr>
    </xdr:pic>
    <xdr:clientData/>
  </xdr:twoCellAnchor>
  <xdr:twoCellAnchor editAs="oneCell">
    <xdr:from>
      <xdr:col>31</xdr:col>
      <xdr:colOff>471839</xdr:colOff>
      <xdr:row>24</xdr:row>
      <xdr:rowOff>71178</xdr:rowOff>
    </xdr:from>
    <xdr:to>
      <xdr:col>32</xdr:col>
      <xdr:colOff>595559</xdr:colOff>
      <xdr:row>27</xdr:row>
      <xdr:rowOff>241079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520906" y="9147445"/>
          <a:ext cx="953453" cy="931901"/>
        </a:xfrm>
        <a:prstGeom prst="ellipse">
          <a:avLst/>
        </a:prstGeom>
      </xdr:spPr>
    </xdr:pic>
    <xdr:clientData/>
  </xdr:twoCellAnchor>
  <xdr:twoCellAnchor editAs="oneCell">
    <xdr:from>
      <xdr:col>44</xdr:col>
      <xdr:colOff>136299</xdr:colOff>
      <xdr:row>27</xdr:row>
      <xdr:rowOff>256971</xdr:rowOff>
    </xdr:from>
    <xdr:to>
      <xdr:col>45</xdr:col>
      <xdr:colOff>355364</xdr:colOff>
      <xdr:row>30</xdr:row>
      <xdr:rowOff>98484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0971899" y="10095238"/>
          <a:ext cx="1048798" cy="1077646"/>
        </a:xfrm>
        <a:prstGeom prst="ellipse">
          <a:avLst/>
        </a:prstGeom>
      </xdr:spPr>
    </xdr:pic>
    <xdr:clientData/>
  </xdr:twoCellAnchor>
  <xdr:twoCellAnchor editAs="oneCell">
    <xdr:from>
      <xdr:col>44</xdr:col>
      <xdr:colOff>133173</xdr:colOff>
      <xdr:row>23</xdr:row>
      <xdr:rowOff>93342</xdr:rowOff>
    </xdr:from>
    <xdr:to>
      <xdr:col>45</xdr:col>
      <xdr:colOff>256893</xdr:colOff>
      <xdr:row>26</xdr:row>
      <xdr:rowOff>60052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968773" y="8780142"/>
          <a:ext cx="953453" cy="931910"/>
        </a:xfrm>
        <a:prstGeom prst="ellipse">
          <a:avLst/>
        </a:prstGeom>
      </xdr:spPr>
    </xdr:pic>
    <xdr:clientData/>
  </xdr:twoCellAnchor>
  <xdr:twoCellAnchor editAs="oneCell">
    <xdr:from>
      <xdr:col>41</xdr:col>
      <xdr:colOff>759706</xdr:colOff>
      <xdr:row>19</xdr:row>
      <xdr:rowOff>253184</xdr:rowOff>
    </xdr:from>
    <xdr:to>
      <xdr:col>43</xdr:col>
      <xdr:colOff>53692</xdr:colOff>
      <xdr:row>22</xdr:row>
      <xdr:rowOff>64462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9106106" y="7382117"/>
          <a:ext cx="953453" cy="979678"/>
        </a:xfrm>
        <a:prstGeom prst="ellipse">
          <a:avLst/>
        </a:prstGeom>
      </xdr:spPr>
    </xdr:pic>
    <xdr:clientData/>
  </xdr:twoCellAnchor>
  <xdr:twoCellAnchor editAs="oneCell">
    <xdr:from>
      <xdr:col>29</xdr:col>
      <xdr:colOff>740843</xdr:colOff>
      <xdr:row>24</xdr:row>
      <xdr:rowOff>300737</xdr:rowOff>
    </xdr:from>
    <xdr:to>
      <xdr:col>30</xdr:col>
      <xdr:colOff>699087</xdr:colOff>
      <xdr:row>27</xdr:row>
      <xdr:rowOff>344263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130443" y="9377004"/>
          <a:ext cx="787977" cy="805526"/>
        </a:xfrm>
        <a:prstGeom prst="ellipse">
          <a:avLst/>
        </a:prstGeom>
      </xdr:spPr>
    </xdr:pic>
    <xdr:clientData/>
  </xdr:twoCellAnchor>
  <xdr:twoCellAnchor editAs="oneCell">
    <xdr:from>
      <xdr:col>42</xdr:col>
      <xdr:colOff>533545</xdr:colOff>
      <xdr:row>21</xdr:row>
      <xdr:rowOff>34913</xdr:rowOff>
    </xdr:from>
    <xdr:to>
      <xdr:col>43</xdr:col>
      <xdr:colOff>118394</xdr:colOff>
      <xdr:row>22</xdr:row>
      <xdr:rowOff>79378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709678" y="7942780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45</xdr:col>
      <xdr:colOff>84815</xdr:colOff>
      <xdr:row>21</xdr:row>
      <xdr:rowOff>51846</xdr:rowOff>
    </xdr:from>
    <xdr:to>
      <xdr:col>45</xdr:col>
      <xdr:colOff>499398</xdr:colOff>
      <xdr:row>22</xdr:row>
      <xdr:rowOff>96311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1750148" y="7959713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45</xdr:col>
      <xdr:colOff>84815</xdr:colOff>
      <xdr:row>24</xdr:row>
      <xdr:rowOff>339712</xdr:rowOff>
    </xdr:from>
    <xdr:to>
      <xdr:col>45</xdr:col>
      <xdr:colOff>499398</xdr:colOff>
      <xdr:row>27</xdr:row>
      <xdr:rowOff>11643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1750148" y="9415979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45</xdr:col>
      <xdr:colOff>84815</xdr:colOff>
      <xdr:row>29</xdr:row>
      <xdr:rowOff>153446</xdr:rowOff>
    </xdr:from>
    <xdr:to>
      <xdr:col>45</xdr:col>
      <xdr:colOff>499398</xdr:colOff>
      <xdr:row>30</xdr:row>
      <xdr:rowOff>147110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1750148" y="10787579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42</xdr:col>
      <xdr:colOff>550477</xdr:colOff>
      <xdr:row>24</xdr:row>
      <xdr:rowOff>339712</xdr:rowOff>
    </xdr:from>
    <xdr:to>
      <xdr:col>43</xdr:col>
      <xdr:colOff>135326</xdr:colOff>
      <xdr:row>27</xdr:row>
      <xdr:rowOff>11643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726610" y="9415979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42</xdr:col>
      <xdr:colOff>618211</xdr:colOff>
      <xdr:row>29</xdr:row>
      <xdr:rowOff>255046</xdr:rowOff>
    </xdr:from>
    <xdr:to>
      <xdr:col>43</xdr:col>
      <xdr:colOff>203060</xdr:colOff>
      <xdr:row>30</xdr:row>
      <xdr:rowOff>248710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794344" y="10889179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86</xdr:col>
      <xdr:colOff>667432</xdr:colOff>
      <xdr:row>3</xdr:row>
      <xdr:rowOff>410944</xdr:rowOff>
    </xdr:from>
    <xdr:to>
      <xdr:col>87</xdr:col>
      <xdr:colOff>791152</xdr:colOff>
      <xdr:row>6</xdr:row>
      <xdr:rowOff>93959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351832" y="1206811"/>
          <a:ext cx="953453" cy="953015"/>
        </a:xfrm>
        <a:prstGeom prst="ellipse">
          <a:avLst/>
        </a:prstGeom>
      </xdr:spPr>
    </xdr:pic>
    <xdr:clientData/>
  </xdr:twoCellAnchor>
  <xdr:twoCellAnchor editAs="oneCell">
    <xdr:from>
      <xdr:col>88</xdr:col>
      <xdr:colOff>633567</xdr:colOff>
      <xdr:row>3</xdr:row>
      <xdr:rowOff>426872</xdr:rowOff>
    </xdr:from>
    <xdr:to>
      <xdr:col>89</xdr:col>
      <xdr:colOff>757287</xdr:colOff>
      <xdr:row>6</xdr:row>
      <xdr:rowOff>109887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977434" y="1222739"/>
          <a:ext cx="953453" cy="953015"/>
        </a:xfrm>
        <a:prstGeom prst="ellipse">
          <a:avLst/>
        </a:prstGeom>
      </xdr:spPr>
    </xdr:pic>
    <xdr:clientData/>
  </xdr:twoCellAnchor>
  <xdr:twoCellAnchor editAs="oneCell">
    <xdr:from>
      <xdr:col>43</xdr:col>
      <xdr:colOff>57833</xdr:colOff>
      <xdr:row>31</xdr:row>
      <xdr:rowOff>209137</xdr:rowOff>
    </xdr:from>
    <xdr:to>
      <xdr:col>44</xdr:col>
      <xdr:colOff>181553</xdr:colOff>
      <xdr:row>34</xdr:row>
      <xdr:rowOff>48295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063700" y="11723804"/>
          <a:ext cx="953453" cy="905958"/>
        </a:xfrm>
        <a:prstGeom prst="ellipse">
          <a:avLst/>
        </a:prstGeom>
      </xdr:spPr>
    </xdr:pic>
    <xdr:clientData/>
  </xdr:twoCellAnchor>
  <xdr:twoCellAnchor editAs="oneCell">
    <xdr:from>
      <xdr:col>43</xdr:col>
      <xdr:colOff>745215</xdr:colOff>
      <xdr:row>33</xdr:row>
      <xdr:rowOff>102640</xdr:rowOff>
    </xdr:from>
    <xdr:to>
      <xdr:col>44</xdr:col>
      <xdr:colOff>330065</xdr:colOff>
      <xdr:row>34</xdr:row>
      <xdr:rowOff>180971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0751082" y="12328507"/>
          <a:ext cx="414583" cy="433931"/>
        </a:xfrm>
        <a:prstGeom prst="rect">
          <a:avLst/>
        </a:prstGeom>
      </xdr:spPr>
    </xdr:pic>
    <xdr:clientData/>
  </xdr:twoCellAnchor>
  <xdr:oneCellAnchor>
    <xdr:from>
      <xdr:col>52</xdr:col>
      <xdr:colOff>628358</xdr:colOff>
      <xdr:row>4</xdr:row>
      <xdr:rowOff>16483</xdr:rowOff>
    </xdr:from>
    <xdr:ext cx="953453" cy="911942"/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01825" y="1252616"/>
          <a:ext cx="953453" cy="911942"/>
        </a:xfrm>
        <a:prstGeom prst="ellipse">
          <a:avLst/>
        </a:prstGeom>
      </xdr:spPr>
    </xdr:pic>
    <xdr:clientData/>
  </xdr:oneCellAnchor>
  <xdr:oneCellAnchor>
    <xdr:from>
      <xdr:col>50</xdr:col>
      <xdr:colOff>814625</xdr:colOff>
      <xdr:row>4</xdr:row>
      <xdr:rowOff>39817</xdr:rowOff>
    </xdr:from>
    <xdr:ext cx="953453" cy="911942"/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628625" y="1275950"/>
          <a:ext cx="953453" cy="911942"/>
        </a:xfrm>
        <a:prstGeom prst="ellipse">
          <a:avLst/>
        </a:prstGeom>
      </xdr:spPr>
    </xdr:pic>
    <xdr:clientData/>
  </xdr:oneCellAnchor>
  <xdr:twoCellAnchor editAs="oneCell">
    <xdr:from>
      <xdr:col>49</xdr:col>
      <xdr:colOff>281697</xdr:colOff>
      <xdr:row>4</xdr:row>
      <xdr:rowOff>13719</xdr:rowOff>
    </xdr:from>
    <xdr:to>
      <xdr:col>50</xdr:col>
      <xdr:colOff>373983</xdr:colOff>
      <xdr:row>6</xdr:row>
      <xdr:rowOff>80397</xdr:rowOff>
    </xdr:to>
    <xdr:pic>
      <xdr:nvPicPr>
        <xdr:cNvPr id="110" name="Picture 109"/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17543" t="4727" r="19299" b="53901"/>
        <a:stretch/>
      </xdr:blipFill>
      <xdr:spPr>
        <a:xfrm>
          <a:off x="35265964" y="1249852"/>
          <a:ext cx="922019" cy="896412"/>
        </a:xfrm>
        <a:prstGeom prst="ellipse">
          <a:avLst/>
        </a:prstGeom>
      </xdr:spPr>
    </xdr:pic>
    <xdr:clientData/>
  </xdr:twoCellAnchor>
  <xdr:twoCellAnchor editAs="oneCell">
    <xdr:from>
      <xdr:col>51</xdr:col>
      <xdr:colOff>827440</xdr:colOff>
      <xdr:row>7</xdr:row>
      <xdr:rowOff>72826</xdr:rowOff>
    </xdr:from>
    <xdr:to>
      <xdr:col>53</xdr:col>
      <xdr:colOff>121426</xdr:colOff>
      <xdr:row>9</xdr:row>
      <xdr:rowOff>225802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7471173" y="2528159"/>
          <a:ext cx="953453" cy="931910"/>
        </a:xfrm>
        <a:prstGeom prst="ellipse">
          <a:avLst/>
        </a:prstGeom>
      </xdr:spPr>
    </xdr:pic>
    <xdr:clientData/>
  </xdr:twoCellAnchor>
  <xdr:oneCellAnchor>
    <xdr:from>
      <xdr:col>50</xdr:col>
      <xdr:colOff>103425</xdr:colOff>
      <xdr:row>7</xdr:row>
      <xdr:rowOff>20705</xdr:rowOff>
    </xdr:from>
    <xdr:ext cx="953453" cy="941887"/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917425" y="2476038"/>
          <a:ext cx="953453" cy="941887"/>
        </a:xfrm>
        <a:prstGeom prst="ellipse">
          <a:avLst/>
        </a:prstGeom>
      </xdr:spPr>
    </xdr:pic>
    <xdr:clientData/>
  </xdr:oneCellAnchor>
  <xdr:twoCellAnchor editAs="oneCell">
    <xdr:from>
      <xdr:col>52</xdr:col>
      <xdr:colOff>517543</xdr:colOff>
      <xdr:row>8</xdr:row>
      <xdr:rowOff>121511</xdr:rowOff>
    </xdr:from>
    <xdr:to>
      <xdr:col>53</xdr:col>
      <xdr:colOff>422269</xdr:colOff>
      <xdr:row>10</xdr:row>
      <xdr:rowOff>111313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7991010" y="2966311"/>
          <a:ext cx="734459" cy="768735"/>
        </a:xfrm>
        <a:prstGeom prst="rect">
          <a:avLst/>
        </a:prstGeom>
      </xdr:spPr>
    </xdr:pic>
    <xdr:clientData/>
  </xdr:twoCellAnchor>
  <xdr:twoCellAnchor editAs="oneCell">
    <xdr:from>
      <xdr:col>50</xdr:col>
      <xdr:colOff>534468</xdr:colOff>
      <xdr:row>4</xdr:row>
      <xdr:rowOff>426319</xdr:rowOff>
    </xdr:from>
    <xdr:to>
      <xdr:col>51</xdr:col>
      <xdr:colOff>439194</xdr:colOff>
      <xdr:row>6</xdr:row>
      <xdr:rowOff>365320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6348468" y="1662452"/>
          <a:ext cx="734459" cy="768735"/>
        </a:xfrm>
        <a:prstGeom prst="rect">
          <a:avLst/>
        </a:prstGeom>
      </xdr:spPr>
    </xdr:pic>
    <xdr:clientData/>
  </xdr:twoCellAnchor>
  <xdr:twoCellAnchor editAs="oneCell">
    <xdr:from>
      <xdr:col>48</xdr:col>
      <xdr:colOff>802547</xdr:colOff>
      <xdr:row>4</xdr:row>
      <xdr:rowOff>337083</xdr:rowOff>
    </xdr:from>
    <xdr:to>
      <xdr:col>49</xdr:col>
      <xdr:colOff>780718</xdr:colOff>
      <xdr:row>6</xdr:row>
      <xdr:rowOff>352958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4957080" y="1573216"/>
          <a:ext cx="807905" cy="845609"/>
        </a:xfrm>
        <a:prstGeom prst="rect">
          <a:avLst/>
        </a:prstGeom>
      </xdr:spPr>
    </xdr:pic>
    <xdr:clientData/>
  </xdr:twoCellAnchor>
  <xdr:twoCellAnchor editAs="oneCell">
    <xdr:from>
      <xdr:col>53</xdr:col>
      <xdr:colOff>229676</xdr:colOff>
      <xdr:row>4</xdr:row>
      <xdr:rowOff>409373</xdr:rowOff>
    </xdr:from>
    <xdr:to>
      <xdr:col>54</xdr:col>
      <xdr:colOff>134402</xdr:colOff>
      <xdr:row>6</xdr:row>
      <xdr:rowOff>348374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532876" y="1645506"/>
          <a:ext cx="734459" cy="768735"/>
        </a:xfrm>
        <a:prstGeom prst="rect">
          <a:avLst/>
        </a:prstGeom>
      </xdr:spPr>
    </xdr:pic>
    <xdr:clientData/>
  </xdr:twoCellAnchor>
  <xdr:twoCellAnchor editAs="oneCell">
    <xdr:from>
      <xdr:col>50</xdr:col>
      <xdr:colOff>65439</xdr:colOff>
      <xdr:row>15</xdr:row>
      <xdr:rowOff>176159</xdr:rowOff>
    </xdr:from>
    <xdr:to>
      <xdr:col>51</xdr:col>
      <xdr:colOff>189159</xdr:colOff>
      <xdr:row>17</xdr:row>
      <xdr:rowOff>329134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5879439" y="5747226"/>
          <a:ext cx="953453" cy="931908"/>
        </a:xfrm>
        <a:prstGeom prst="ellipse">
          <a:avLst/>
        </a:prstGeom>
      </xdr:spPr>
    </xdr:pic>
    <xdr:clientData/>
  </xdr:twoCellAnchor>
  <xdr:twoCellAnchor editAs="oneCell">
    <xdr:from>
      <xdr:col>52</xdr:col>
      <xdr:colOff>234772</xdr:colOff>
      <xdr:row>15</xdr:row>
      <xdr:rowOff>93341</xdr:rowOff>
    </xdr:from>
    <xdr:to>
      <xdr:col>53</xdr:col>
      <xdr:colOff>358492</xdr:colOff>
      <xdr:row>17</xdr:row>
      <xdr:rowOff>246318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7708239" y="5664408"/>
          <a:ext cx="953453" cy="931910"/>
        </a:xfrm>
        <a:prstGeom prst="ellipse">
          <a:avLst/>
        </a:prstGeom>
      </xdr:spPr>
    </xdr:pic>
    <xdr:clientData/>
  </xdr:twoCellAnchor>
  <xdr:twoCellAnchor editAs="oneCell">
    <xdr:from>
      <xdr:col>53</xdr:col>
      <xdr:colOff>17081</xdr:colOff>
      <xdr:row>16</xdr:row>
      <xdr:rowOff>339712</xdr:rowOff>
    </xdr:from>
    <xdr:to>
      <xdr:col>53</xdr:col>
      <xdr:colOff>431664</xdr:colOff>
      <xdr:row>17</xdr:row>
      <xdr:rowOff>384176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320281" y="6300245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49</xdr:col>
      <xdr:colOff>787543</xdr:colOff>
      <xdr:row>16</xdr:row>
      <xdr:rowOff>339712</xdr:rowOff>
    </xdr:from>
    <xdr:to>
      <xdr:col>50</xdr:col>
      <xdr:colOff>372393</xdr:colOff>
      <xdr:row>17</xdr:row>
      <xdr:rowOff>384176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5771810" y="6300245"/>
          <a:ext cx="414583" cy="433931"/>
        </a:xfrm>
        <a:prstGeom prst="rect">
          <a:avLst/>
        </a:prstGeom>
      </xdr:spPr>
    </xdr:pic>
    <xdr:clientData/>
  </xdr:twoCellAnchor>
  <xdr:oneCellAnchor>
    <xdr:from>
      <xdr:col>53</xdr:col>
      <xdr:colOff>187592</xdr:colOff>
      <xdr:row>12</xdr:row>
      <xdr:rowOff>118083</xdr:rowOff>
    </xdr:from>
    <xdr:ext cx="953453" cy="911942"/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490792" y="4520750"/>
          <a:ext cx="953453" cy="911942"/>
        </a:xfrm>
        <a:prstGeom prst="ellipse">
          <a:avLst/>
        </a:prstGeom>
      </xdr:spPr>
    </xdr:pic>
    <xdr:clientData/>
  </xdr:oneCellAnchor>
  <xdr:twoCellAnchor editAs="oneCell">
    <xdr:from>
      <xdr:col>51</xdr:col>
      <xdr:colOff>68010</xdr:colOff>
      <xdr:row>12</xdr:row>
      <xdr:rowOff>85076</xdr:rowOff>
    </xdr:from>
    <xdr:to>
      <xdr:col>52</xdr:col>
      <xdr:colOff>227693</xdr:colOff>
      <xdr:row>14</xdr:row>
      <xdr:rowOff>296904</xdr:rowOff>
    </xdr:to>
    <xdr:pic>
      <xdr:nvPicPr>
        <xdr:cNvPr id="123" name="Picture 122"/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b="25841"/>
        <a:stretch/>
      </xdr:blipFill>
      <xdr:spPr>
        <a:xfrm>
          <a:off x="36711743" y="4487743"/>
          <a:ext cx="989417" cy="990761"/>
        </a:xfrm>
        <a:prstGeom prst="ellipse">
          <a:avLst/>
        </a:prstGeom>
      </xdr:spPr>
    </xdr:pic>
    <xdr:clientData/>
  </xdr:twoCellAnchor>
  <xdr:twoCellAnchor editAs="oneCell">
    <xdr:from>
      <xdr:col>49</xdr:col>
      <xdr:colOff>282913</xdr:colOff>
      <xdr:row>12</xdr:row>
      <xdr:rowOff>111666</xdr:rowOff>
    </xdr:from>
    <xdr:to>
      <xdr:col>50</xdr:col>
      <xdr:colOff>406632</xdr:colOff>
      <xdr:row>14</xdr:row>
      <xdr:rowOff>257510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5267180" y="4514333"/>
          <a:ext cx="953452" cy="924777"/>
        </a:xfrm>
        <a:prstGeom prst="ellipse">
          <a:avLst/>
        </a:prstGeom>
      </xdr:spPr>
    </xdr:pic>
    <xdr:clientData/>
  </xdr:twoCellAnchor>
  <xdr:twoCellAnchor editAs="oneCell">
    <xdr:from>
      <xdr:col>52</xdr:col>
      <xdr:colOff>147</xdr:colOff>
      <xdr:row>13</xdr:row>
      <xdr:rowOff>339708</xdr:rowOff>
    </xdr:from>
    <xdr:to>
      <xdr:col>52</xdr:col>
      <xdr:colOff>414730</xdr:colOff>
      <xdr:row>14</xdr:row>
      <xdr:rowOff>384172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7473614" y="5131841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49</xdr:col>
      <xdr:colOff>50941</xdr:colOff>
      <xdr:row>13</xdr:row>
      <xdr:rowOff>314314</xdr:rowOff>
    </xdr:from>
    <xdr:to>
      <xdr:col>49</xdr:col>
      <xdr:colOff>465524</xdr:colOff>
      <xdr:row>14</xdr:row>
      <xdr:rowOff>358778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5035208" y="5106447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54</xdr:col>
      <xdr:colOff>101748</xdr:colOff>
      <xdr:row>13</xdr:row>
      <xdr:rowOff>314314</xdr:rowOff>
    </xdr:from>
    <xdr:to>
      <xdr:col>54</xdr:col>
      <xdr:colOff>516331</xdr:colOff>
      <xdr:row>14</xdr:row>
      <xdr:rowOff>358778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9234681" y="5106447"/>
          <a:ext cx="414583" cy="433931"/>
        </a:xfrm>
        <a:prstGeom prst="rect">
          <a:avLst/>
        </a:prstGeom>
      </xdr:spPr>
    </xdr:pic>
    <xdr:clientData/>
  </xdr:twoCellAnchor>
  <xdr:twoCellAnchor editAs="oneCell">
    <xdr:from>
      <xdr:col>62</xdr:col>
      <xdr:colOff>90231</xdr:colOff>
      <xdr:row>0</xdr:row>
      <xdr:rowOff>33866</xdr:rowOff>
    </xdr:from>
    <xdr:to>
      <xdr:col>70</xdr:col>
      <xdr:colOff>570175</xdr:colOff>
      <xdr:row>31</xdr:row>
      <xdr:rowOff>317888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16200000">
          <a:off x="43520592" y="2374305"/>
          <a:ext cx="11798689" cy="7117811"/>
        </a:xfrm>
        <a:prstGeom prst="rect">
          <a:avLst/>
        </a:prstGeom>
      </xdr:spPr>
    </xdr:pic>
    <xdr:clientData/>
  </xdr:twoCellAnchor>
  <xdr:oneCellAnchor>
    <xdr:from>
      <xdr:col>67</xdr:col>
      <xdr:colOff>622810</xdr:colOff>
      <xdr:row>4</xdr:row>
      <xdr:rowOff>20000</xdr:rowOff>
    </xdr:from>
    <xdr:ext cx="592019" cy="566244"/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0542277" y="1256133"/>
          <a:ext cx="592019" cy="566244"/>
        </a:xfrm>
        <a:prstGeom prst="ellipse">
          <a:avLst/>
        </a:prstGeom>
      </xdr:spPr>
    </xdr:pic>
    <xdr:clientData/>
  </xdr:oneCellAnchor>
  <xdr:oneCellAnchor>
    <xdr:from>
      <xdr:col>65</xdr:col>
      <xdr:colOff>809077</xdr:colOff>
      <xdr:row>4</xdr:row>
      <xdr:rowOff>43334</xdr:rowOff>
    </xdr:from>
    <xdr:ext cx="592019" cy="566244"/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9069077" y="1279467"/>
          <a:ext cx="592019" cy="566244"/>
        </a:xfrm>
        <a:prstGeom prst="ellipse">
          <a:avLst/>
        </a:prstGeom>
      </xdr:spPr>
    </xdr:pic>
    <xdr:clientData/>
  </xdr:oneCellAnchor>
  <xdr:twoCellAnchor editAs="oneCell">
    <xdr:from>
      <xdr:col>64</xdr:col>
      <xdr:colOff>270191</xdr:colOff>
      <xdr:row>4</xdr:row>
      <xdr:rowOff>14293</xdr:rowOff>
    </xdr:from>
    <xdr:to>
      <xdr:col>65</xdr:col>
      <xdr:colOff>12959</xdr:colOff>
      <xdr:row>5</xdr:row>
      <xdr:rowOff>130627</xdr:rowOff>
    </xdr:to>
    <xdr:pic>
      <xdr:nvPicPr>
        <xdr:cNvPr id="131" name="Picture 130"/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17543" t="4727" r="19299" b="53901"/>
        <a:stretch/>
      </xdr:blipFill>
      <xdr:spPr>
        <a:xfrm>
          <a:off x="47700458" y="1250426"/>
          <a:ext cx="572501" cy="556601"/>
        </a:xfrm>
        <a:prstGeom prst="ellipse">
          <a:avLst/>
        </a:prstGeom>
      </xdr:spPr>
    </xdr:pic>
    <xdr:clientData/>
  </xdr:twoCellAnchor>
  <xdr:twoCellAnchor editAs="oneCell">
    <xdr:from>
      <xdr:col>66</xdr:col>
      <xdr:colOff>821892</xdr:colOff>
      <xdr:row>7</xdr:row>
      <xdr:rowOff>80128</xdr:rowOff>
    </xdr:from>
    <xdr:to>
      <xdr:col>67</xdr:col>
      <xdr:colOff>584177</xdr:colOff>
      <xdr:row>8</xdr:row>
      <xdr:rowOff>269304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9911625" y="2535461"/>
          <a:ext cx="592019" cy="578643"/>
        </a:xfrm>
        <a:prstGeom prst="ellipse">
          <a:avLst/>
        </a:prstGeom>
      </xdr:spPr>
    </xdr:pic>
    <xdr:clientData/>
  </xdr:twoCellAnchor>
  <xdr:oneCellAnchor>
    <xdr:from>
      <xdr:col>65</xdr:col>
      <xdr:colOff>97877</xdr:colOff>
      <xdr:row>7</xdr:row>
      <xdr:rowOff>29897</xdr:rowOff>
    </xdr:from>
    <xdr:ext cx="592019" cy="584838"/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8357877" y="2485230"/>
          <a:ext cx="592019" cy="584838"/>
        </a:xfrm>
        <a:prstGeom prst="ellipse">
          <a:avLst/>
        </a:prstGeom>
      </xdr:spPr>
    </xdr:pic>
    <xdr:clientData/>
  </xdr:oneCellAnchor>
  <xdr:twoCellAnchor editAs="oneCell">
    <xdr:from>
      <xdr:col>67</xdr:col>
      <xdr:colOff>340727</xdr:colOff>
      <xdr:row>7</xdr:row>
      <xdr:rowOff>376372</xdr:rowOff>
    </xdr:from>
    <xdr:to>
      <xdr:col>67</xdr:col>
      <xdr:colOff>717621</xdr:colOff>
      <xdr:row>8</xdr:row>
      <xdr:rowOff>381388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0260194" y="2831705"/>
          <a:ext cx="376894" cy="394483"/>
        </a:xfrm>
        <a:prstGeom prst="rect">
          <a:avLst/>
        </a:prstGeom>
      </xdr:spPr>
    </xdr:pic>
    <xdr:clientData/>
  </xdr:twoCellAnchor>
  <xdr:twoCellAnchor editAs="oneCell">
    <xdr:from>
      <xdr:col>65</xdr:col>
      <xdr:colOff>442327</xdr:colOff>
      <xdr:row>7</xdr:row>
      <xdr:rowOff>367903</xdr:rowOff>
    </xdr:from>
    <xdr:to>
      <xdr:col>65</xdr:col>
      <xdr:colOff>819221</xdr:colOff>
      <xdr:row>8</xdr:row>
      <xdr:rowOff>372919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8702327" y="2823236"/>
          <a:ext cx="376894" cy="394483"/>
        </a:xfrm>
        <a:prstGeom prst="rect">
          <a:avLst/>
        </a:prstGeom>
      </xdr:spPr>
    </xdr:pic>
    <xdr:clientData/>
  </xdr:twoCellAnchor>
  <xdr:twoCellAnchor editAs="oneCell">
    <xdr:from>
      <xdr:col>66</xdr:col>
      <xdr:colOff>272986</xdr:colOff>
      <xdr:row>4</xdr:row>
      <xdr:rowOff>359447</xdr:rowOff>
    </xdr:from>
    <xdr:to>
      <xdr:col>66</xdr:col>
      <xdr:colOff>649880</xdr:colOff>
      <xdr:row>5</xdr:row>
      <xdr:rowOff>313663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9362719" y="1595580"/>
          <a:ext cx="376894" cy="394483"/>
        </a:xfrm>
        <a:prstGeom prst="rect">
          <a:avLst/>
        </a:prstGeom>
      </xdr:spPr>
    </xdr:pic>
    <xdr:clientData/>
  </xdr:twoCellAnchor>
  <xdr:twoCellAnchor editAs="oneCell">
    <xdr:from>
      <xdr:col>64</xdr:col>
      <xdr:colOff>476187</xdr:colOff>
      <xdr:row>4</xdr:row>
      <xdr:rowOff>325581</xdr:rowOff>
    </xdr:from>
    <xdr:to>
      <xdr:col>65</xdr:col>
      <xdr:colOff>23348</xdr:colOff>
      <xdr:row>5</xdr:row>
      <xdr:rowOff>279797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7906454" y="1561714"/>
          <a:ext cx="376894" cy="394483"/>
        </a:xfrm>
        <a:prstGeom prst="rect">
          <a:avLst/>
        </a:prstGeom>
      </xdr:spPr>
    </xdr:pic>
    <xdr:clientData/>
  </xdr:twoCellAnchor>
  <xdr:twoCellAnchor editAs="oneCell">
    <xdr:from>
      <xdr:col>68</xdr:col>
      <xdr:colOff>103660</xdr:colOff>
      <xdr:row>4</xdr:row>
      <xdr:rowOff>308633</xdr:rowOff>
    </xdr:from>
    <xdr:to>
      <xdr:col>68</xdr:col>
      <xdr:colOff>480554</xdr:colOff>
      <xdr:row>5</xdr:row>
      <xdr:rowOff>262849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0852860" y="1544766"/>
          <a:ext cx="376894" cy="394483"/>
        </a:xfrm>
        <a:prstGeom prst="rect">
          <a:avLst/>
        </a:prstGeom>
      </xdr:spPr>
    </xdr:pic>
    <xdr:clientData/>
  </xdr:twoCellAnchor>
  <xdr:twoCellAnchor editAs="oneCell">
    <xdr:from>
      <xdr:col>44</xdr:col>
      <xdr:colOff>17074</xdr:colOff>
      <xdr:row>12</xdr:row>
      <xdr:rowOff>280441</xdr:rowOff>
    </xdr:from>
    <xdr:to>
      <xdr:col>44</xdr:col>
      <xdr:colOff>431657</xdr:colOff>
      <xdr:row>13</xdr:row>
      <xdr:rowOff>324906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0852674" y="4683108"/>
          <a:ext cx="414583" cy="433931"/>
        </a:xfrm>
        <a:prstGeom prst="rect">
          <a:avLst/>
        </a:prstGeom>
      </xdr:spPr>
    </xdr:pic>
    <xdr:clientData/>
  </xdr:twoCellAnchor>
  <xdr:oneCellAnchor>
    <xdr:from>
      <xdr:col>76</xdr:col>
      <xdr:colOff>807886</xdr:colOff>
      <xdr:row>15</xdr:row>
      <xdr:rowOff>33161</xdr:rowOff>
    </xdr:from>
    <xdr:ext cx="932063" cy="937609"/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8194953" y="5604228"/>
          <a:ext cx="932063" cy="937609"/>
        </a:xfrm>
        <a:prstGeom prst="ellipse">
          <a:avLst/>
        </a:prstGeom>
      </xdr:spPr>
    </xdr:pic>
    <xdr:clientData/>
  </xdr:oneCellAnchor>
  <xdr:oneCellAnchor>
    <xdr:from>
      <xdr:col>75</xdr:col>
      <xdr:colOff>1825</xdr:colOff>
      <xdr:row>10</xdr:row>
      <xdr:rowOff>291639</xdr:rowOff>
    </xdr:from>
    <xdr:ext cx="953453" cy="941887"/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6559158" y="3915372"/>
          <a:ext cx="953453" cy="941887"/>
        </a:xfrm>
        <a:prstGeom prst="ellipse">
          <a:avLst/>
        </a:prstGeom>
      </xdr:spPr>
    </xdr:pic>
    <xdr:clientData/>
  </xdr:oneCellAnchor>
  <xdr:oneCellAnchor>
    <xdr:from>
      <xdr:col>75</xdr:col>
      <xdr:colOff>1825</xdr:colOff>
      <xdr:row>6</xdr:row>
      <xdr:rowOff>355150</xdr:rowOff>
    </xdr:from>
    <xdr:ext cx="953453" cy="911942"/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6559158" y="2421017"/>
          <a:ext cx="953453" cy="911942"/>
        </a:xfrm>
        <a:prstGeom prst="ellipse">
          <a:avLst/>
        </a:prstGeom>
      </xdr:spPr>
    </xdr:pic>
    <xdr:clientData/>
  </xdr:oneCellAnchor>
  <xdr:oneCellAnchor>
    <xdr:from>
      <xdr:col>73</xdr:col>
      <xdr:colOff>62779</xdr:colOff>
      <xdr:row>10</xdr:row>
      <xdr:rowOff>291639</xdr:rowOff>
    </xdr:from>
    <xdr:ext cx="953453" cy="941887"/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4960646" y="3915372"/>
          <a:ext cx="953453" cy="941887"/>
        </a:xfrm>
        <a:prstGeom prst="ellipse">
          <a:avLst/>
        </a:prstGeom>
      </xdr:spPr>
    </xdr:pic>
    <xdr:clientData/>
  </xdr:oneCellAnchor>
  <xdr:oneCellAnchor>
    <xdr:from>
      <xdr:col>73</xdr:col>
      <xdr:colOff>62779</xdr:colOff>
      <xdr:row>15</xdr:row>
      <xdr:rowOff>24603</xdr:rowOff>
    </xdr:from>
    <xdr:ext cx="953453" cy="954724"/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4960646" y="5595670"/>
          <a:ext cx="953453" cy="954724"/>
        </a:xfrm>
        <a:prstGeom prst="ellipse">
          <a:avLst/>
        </a:prstGeom>
      </xdr:spPr>
    </xdr:pic>
    <xdr:clientData/>
  </xdr:oneCellAnchor>
  <xdr:oneCellAnchor>
    <xdr:from>
      <xdr:col>76</xdr:col>
      <xdr:colOff>797191</xdr:colOff>
      <xdr:row>6</xdr:row>
      <xdr:rowOff>355150</xdr:rowOff>
    </xdr:from>
    <xdr:ext cx="953453" cy="911942"/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8184258" y="2421017"/>
          <a:ext cx="953453" cy="911942"/>
        </a:xfrm>
        <a:prstGeom prst="ellipse">
          <a:avLst/>
        </a:prstGeom>
      </xdr:spPr>
    </xdr:pic>
    <xdr:clientData/>
  </xdr:oneCellAnchor>
  <xdr:oneCellAnchor>
    <xdr:from>
      <xdr:col>76</xdr:col>
      <xdr:colOff>797191</xdr:colOff>
      <xdr:row>10</xdr:row>
      <xdr:rowOff>300197</xdr:rowOff>
    </xdr:from>
    <xdr:ext cx="953453" cy="924770"/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8184258" y="3923930"/>
          <a:ext cx="953453" cy="924770"/>
        </a:xfrm>
        <a:prstGeom prst="ellipse">
          <a:avLst/>
        </a:prstGeom>
      </xdr:spPr>
    </xdr:pic>
    <xdr:clientData/>
  </xdr:oneCellAnchor>
  <xdr:oneCellAnchor>
    <xdr:from>
      <xdr:col>75</xdr:col>
      <xdr:colOff>1825</xdr:colOff>
      <xdr:row>15</xdr:row>
      <xdr:rowOff>33161</xdr:rowOff>
    </xdr:from>
    <xdr:ext cx="953453" cy="937609"/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6559158" y="5604228"/>
          <a:ext cx="953453" cy="937609"/>
        </a:xfrm>
        <a:prstGeom prst="ellipse">
          <a:avLst/>
        </a:prstGeom>
      </xdr:spPr>
    </xdr:pic>
    <xdr:clientData/>
  </xdr:oneCellAnchor>
  <xdr:oneCellAnchor>
    <xdr:from>
      <xdr:col>75</xdr:col>
      <xdr:colOff>1825</xdr:colOff>
      <xdr:row>2</xdr:row>
      <xdr:rowOff>395419</xdr:rowOff>
    </xdr:from>
    <xdr:ext cx="953453" cy="911942"/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6559158" y="751019"/>
          <a:ext cx="953453" cy="911942"/>
        </a:xfrm>
        <a:prstGeom prst="ellipse">
          <a:avLst/>
        </a:prstGeom>
      </xdr:spPr>
    </xdr:pic>
    <xdr:clientData/>
  </xdr:oneCellAnchor>
  <xdr:twoCellAnchor editAs="oneCell">
    <xdr:from>
      <xdr:col>76</xdr:col>
      <xdr:colOff>779209</xdr:colOff>
      <xdr:row>2</xdr:row>
      <xdr:rowOff>356010</xdr:rowOff>
    </xdr:from>
    <xdr:to>
      <xdr:col>78</xdr:col>
      <xdr:colOff>109160</xdr:colOff>
      <xdr:row>5</xdr:row>
      <xdr:rowOff>25971</xdr:rowOff>
    </xdr:to>
    <xdr:pic>
      <xdr:nvPicPr>
        <xdr:cNvPr id="149" name="Picture 148"/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b="25841"/>
        <a:stretch/>
      </xdr:blipFill>
      <xdr:spPr>
        <a:xfrm>
          <a:off x="58166276" y="711610"/>
          <a:ext cx="989417" cy="990761"/>
        </a:xfrm>
        <a:prstGeom prst="ellipse">
          <a:avLst/>
        </a:prstGeom>
      </xdr:spPr>
    </xdr:pic>
    <xdr:clientData/>
  </xdr:twoCellAnchor>
  <xdr:twoCellAnchor editAs="oneCell">
    <xdr:from>
      <xdr:col>73</xdr:col>
      <xdr:colOff>78496</xdr:colOff>
      <xdr:row>2</xdr:row>
      <xdr:rowOff>403184</xdr:rowOff>
    </xdr:from>
    <xdr:to>
      <xdr:col>74</xdr:col>
      <xdr:colOff>170782</xdr:colOff>
      <xdr:row>4</xdr:row>
      <xdr:rowOff>419063</xdr:rowOff>
    </xdr:to>
    <xdr:pic>
      <xdr:nvPicPr>
        <xdr:cNvPr id="150" name="Picture 149"/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17543" t="4727" r="19299" b="53901"/>
        <a:stretch/>
      </xdr:blipFill>
      <xdr:spPr>
        <a:xfrm>
          <a:off x="54976363" y="758784"/>
          <a:ext cx="922019" cy="896412"/>
        </a:xfrm>
        <a:prstGeom prst="ellipse">
          <a:avLst/>
        </a:prstGeom>
      </xdr:spPr>
    </xdr:pic>
    <xdr:clientData/>
  </xdr:twoCellAnchor>
  <xdr:twoCellAnchor editAs="oneCell">
    <xdr:from>
      <xdr:col>73</xdr:col>
      <xdr:colOff>62779</xdr:colOff>
      <xdr:row>6</xdr:row>
      <xdr:rowOff>348733</xdr:rowOff>
    </xdr:from>
    <xdr:to>
      <xdr:col>74</xdr:col>
      <xdr:colOff>186498</xdr:colOff>
      <xdr:row>9</xdr:row>
      <xdr:rowOff>105110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4960646" y="2414600"/>
          <a:ext cx="953452" cy="924777"/>
        </a:xfrm>
        <a:prstGeom prst="ellipse">
          <a:avLst/>
        </a:prstGeom>
      </xdr:spPr>
    </xdr:pic>
    <xdr:clientData/>
  </xdr:twoCellAnchor>
  <xdr:twoCellAnchor editAs="oneCell">
    <xdr:from>
      <xdr:col>80</xdr:col>
      <xdr:colOff>116239</xdr:colOff>
      <xdr:row>10</xdr:row>
      <xdr:rowOff>315859</xdr:rowOff>
    </xdr:from>
    <xdr:to>
      <xdr:col>81</xdr:col>
      <xdr:colOff>239959</xdr:colOff>
      <xdr:row>13</xdr:row>
      <xdr:rowOff>79360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822239" y="3939592"/>
          <a:ext cx="953453" cy="931901"/>
        </a:xfrm>
        <a:prstGeom prst="ellipse">
          <a:avLst/>
        </a:prstGeom>
      </xdr:spPr>
    </xdr:pic>
    <xdr:clientData/>
  </xdr:twoCellAnchor>
  <xdr:twoCellAnchor editAs="oneCell">
    <xdr:from>
      <xdr:col>80</xdr:col>
      <xdr:colOff>82372</xdr:colOff>
      <xdr:row>7</xdr:row>
      <xdr:rowOff>277760</xdr:rowOff>
    </xdr:from>
    <xdr:to>
      <xdr:col>81</xdr:col>
      <xdr:colOff>206092</xdr:colOff>
      <xdr:row>10</xdr:row>
      <xdr:rowOff>41268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788372" y="2733093"/>
          <a:ext cx="953453" cy="931908"/>
        </a:xfrm>
        <a:prstGeom prst="ellipse">
          <a:avLst/>
        </a:prstGeom>
      </xdr:spPr>
    </xdr:pic>
    <xdr:clientData/>
  </xdr:twoCellAnchor>
  <xdr:twoCellAnchor editAs="oneCell">
    <xdr:from>
      <xdr:col>81</xdr:col>
      <xdr:colOff>759706</xdr:colOff>
      <xdr:row>4</xdr:row>
      <xdr:rowOff>242160</xdr:rowOff>
    </xdr:from>
    <xdr:to>
      <xdr:col>83</xdr:col>
      <xdr:colOff>53692</xdr:colOff>
      <xdr:row>6</xdr:row>
      <xdr:rowOff>344336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2295439" y="1478293"/>
          <a:ext cx="953453" cy="931910"/>
        </a:xfrm>
        <a:prstGeom prst="ellipse">
          <a:avLst/>
        </a:prstGeom>
      </xdr:spPr>
    </xdr:pic>
    <xdr:clientData/>
  </xdr:twoCellAnchor>
  <xdr:twoCellAnchor editAs="oneCell">
    <xdr:from>
      <xdr:col>82</xdr:col>
      <xdr:colOff>153232</xdr:colOff>
      <xdr:row>10</xdr:row>
      <xdr:rowOff>307773</xdr:rowOff>
    </xdr:from>
    <xdr:to>
      <xdr:col>83</xdr:col>
      <xdr:colOff>372297</xdr:colOff>
      <xdr:row>13</xdr:row>
      <xdr:rowOff>217019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2518699" y="3931506"/>
          <a:ext cx="1048798" cy="1077646"/>
        </a:xfrm>
        <a:prstGeom prst="ellipse">
          <a:avLst/>
        </a:prstGeom>
      </xdr:spPr>
    </xdr:pic>
    <xdr:clientData/>
  </xdr:twoCellAnchor>
  <xdr:twoCellAnchor editAs="oneCell">
    <xdr:from>
      <xdr:col>81</xdr:col>
      <xdr:colOff>776640</xdr:colOff>
      <xdr:row>7</xdr:row>
      <xdr:rowOff>211876</xdr:rowOff>
    </xdr:from>
    <xdr:to>
      <xdr:col>83</xdr:col>
      <xdr:colOff>70626</xdr:colOff>
      <xdr:row>9</xdr:row>
      <xdr:rowOff>364852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312373" y="2667209"/>
          <a:ext cx="953453" cy="931910"/>
        </a:xfrm>
        <a:prstGeom prst="ellipse">
          <a:avLst/>
        </a:prstGeom>
      </xdr:spPr>
    </xdr:pic>
    <xdr:clientData/>
  </xdr:twoCellAnchor>
  <xdr:twoCellAnchor editAs="oneCell">
    <xdr:from>
      <xdr:col>79</xdr:col>
      <xdr:colOff>827438</xdr:colOff>
      <xdr:row>4</xdr:row>
      <xdr:rowOff>287052</xdr:rowOff>
    </xdr:from>
    <xdr:to>
      <xdr:col>81</xdr:col>
      <xdr:colOff>121425</xdr:colOff>
      <xdr:row>7</xdr:row>
      <xdr:rowOff>47530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0703705" y="1523185"/>
          <a:ext cx="953453" cy="979678"/>
        </a:xfrm>
        <a:prstGeom prst="ellipse">
          <a:avLst/>
        </a:prstGeom>
      </xdr:spPr>
    </xdr:pic>
    <xdr:clientData/>
  </xdr:twoCellAnchor>
  <xdr:twoCellAnchor editAs="oneCell">
    <xdr:from>
      <xdr:col>85</xdr:col>
      <xdr:colOff>447300</xdr:colOff>
      <xdr:row>3</xdr:row>
      <xdr:rowOff>429272</xdr:rowOff>
    </xdr:from>
    <xdr:to>
      <xdr:col>86</xdr:col>
      <xdr:colOff>571020</xdr:colOff>
      <xdr:row>6</xdr:row>
      <xdr:rowOff>65230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01967" y="1225139"/>
          <a:ext cx="953453" cy="905958"/>
        </a:xfrm>
        <a:prstGeom prst="ellipse">
          <a:avLst/>
        </a:prstGeom>
      </xdr:spPr>
    </xdr:pic>
    <xdr:clientData/>
  </xdr:twoCellAnchor>
  <xdr:twoCellAnchor>
    <xdr:from>
      <xdr:col>73</xdr:col>
      <xdr:colOff>711195</xdr:colOff>
      <xdr:row>4</xdr:row>
      <xdr:rowOff>1</xdr:rowOff>
    </xdr:from>
    <xdr:to>
      <xdr:col>74</xdr:col>
      <xdr:colOff>728133</xdr:colOff>
      <xdr:row>5</xdr:row>
      <xdr:rowOff>135468</xdr:rowOff>
    </xdr:to>
    <xdr:sp macro="" textlink="">
      <xdr:nvSpPr>
        <xdr:cNvPr id="31" name="TextBox 30"/>
        <xdr:cNvSpPr txBox="1"/>
      </xdr:nvSpPr>
      <xdr:spPr>
        <a:xfrm>
          <a:off x="55609062" y="1236134"/>
          <a:ext cx="846671" cy="575734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1st*</a:t>
          </a:r>
        </a:p>
      </xdr:txBody>
    </xdr:sp>
    <xdr:clientData/>
  </xdr:twoCellAnchor>
  <xdr:twoCellAnchor>
    <xdr:from>
      <xdr:col>75</xdr:col>
      <xdr:colOff>694263</xdr:colOff>
      <xdr:row>4</xdr:row>
      <xdr:rowOff>33867</xdr:rowOff>
    </xdr:from>
    <xdr:to>
      <xdr:col>77</xdr:col>
      <xdr:colOff>16930</xdr:colOff>
      <xdr:row>5</xdr:row>
      <xdr:rowOff>287868</xdr:rowOff>
    </xdr:to>
    <xdr:sp macro="" textlink="">
      <xdr:nvSpPr>
        <xdr:cNvPr id="159" name="TextBox 158"/>
        <xdr:cNvSpPr txBox="1"/>
      </xdr:nvSpPr>
      <xdr:spPr>
        <a:xfrm>
          <a:off x="57251596" y="1270000"/>
          <a:ext cx="982134" cy="694268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4th</a:t>
          </a:r>
        </a:p>
      </xdr:txBody>
    </xdr:sp>
    <xdr:clientData/>
  </xdr:twoCellAnchor>
  <xdr:twoCellAnchor>
    <xdr:from>
      <xdr:col>77</xdr:col>
      <xdr:colOff>491064</xdr:colOff>
      <xdr:row>4</xdr:row>
      <xdr:rowOff>33870</xdr:rowOff>
    </xdr:from>
    <xdr:to>
      <xdr:col>78</xdr:col>
      <xdr:colOff>508000</xdr:colOff>
      <xdr:row>5</xdr:row>
      <xdr:rowOff>186267</xdr:rowOff>
    </xdr:to>
    <xdr:sp macro="" textlink="">
      <xdr:nvSpPr>
        <xdr:cNvPr id="160" name="TextBox 159"/>
        <xdr:cNvSpPr txBox="1"/>
      </xdr:nvSpPr>
      <xdr:spPr>
        <a:xfrm>
          <a:off x="58707864" y="1270003"/>
          <a:ext cx="846669" cy="592664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1st*</a:t>
          </a:r>
        </a:p>
      </xdr:txBody>
    </xdr:sp>
    <xdr:clientData/>
  </xdr:twoCellAnchor>
  <xdr:twoCellAnchor>
    <xdr:from>
      <xdr:col>73</xdr:col>
      <xdr:colOff>711195</xdr:colOff>
      <xdr:row>8</xdr:row>
      <xdr:rowOff>135468</xdr:rowOff>
    </xdr:from>
    <xdr:to>
      <xdr:col>74</xdr:col>
      <xdr:colOff>728129</xdr:colOff>
      <xdr:row>9</xdr:row>
      <xdr:rowOff>287868</xdr:rowOff>
    </xdr:to>
    <xdr:sp macro="" textlink="">
      <xdr:nvSpPr>
        <xdr:cNvPr id="161" name="TextBox 160"/>
        <xdr:cNvSpPr txBox="1"/>
      </xdr:nvSpPr>
      <xdr:spPr>
        <a:xfrm>
          <a:off x="55609062" y="2980268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1st*</a:t>
          </a:r>
        </a:p>
      </xdr:txBody>
    </xdr:sp>
    <xdr:clientData/>
  </xdr:twoCellAnchor>
  <xdr:twoCellAnchor>
    <xdr:from>
      <xdr:col>75</xdr:col>
      <xdr:colOff>440267</xdr:colOff>
      <xdr:row>8</xdr:row>
      <xdr:rowOff>237068</xdr:rowOff>
    </xdr:from>
    <xdr:to>
      <xdr:col>76</xdr:col>
      <xdr:colOff>457200</xdr:colOff>
      <xdr:row>10</xdr:row>
      <xdr:rowOff>2</xdr:rowOff>
    </xdr:to>
    <xdr:sp macro="" textlink="">
      <xdr:nvSpPr>
        <xdr:cNvPr id="162" name="TextBox 161"/>
        <xdr:cNvSpPr txBox="1"/>
      </xdr:nvSpPr>
      <xdr:spPr>
        <a:xfrm>
          <a:off x="56997600" y="3081868"/>
          <a:ext cx="846667" cy="541867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3rd</a:t>
          </a:r>
        </a:p>
      </xdr:txBody>
    </xdr:sp>
    <xdr:clientData/>
  </xdr:twoCellAnchor>
  <xdr:twoCellAnchor>
    <xdr:from>
      <xdr:col>77</xdr:col>
      <xdr:colOff>440265</xdr:colOff>
      <xdr:row>8</xdr:row>
      <xdr:rowOff>254002</xdr:rowOff>
    </xdr:from>
    <xdr:to>
      <xdr:col>78</xdr:col>
      <xdr:colOff>457199</xdr:colOff>
      <xdr:row>10</xdr:row>
      <xdr:rowOff>16936</xdr:rowOff>
    </xdr:to>
    <xdr:sp macro="" textlink="">
      <xdr:nvSpPr>
        <xdr:cNvPr id="163" name="TextBox 162"/>
        <xdr:cNvSpPr txBox="1"/>
      </xdr:nvSpPr>
      <xdr:spPr>
        <a:xfrm>
          <a:off x="58657065" y="3098802"/>
          <a:ext cx="846667" cy="541867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5th</a:t>
          </a:r>
        </a:p>
      </xdr:txBody>
    </xdr:sp>
    <xdr:clientData/>
  </xdr:twoCellAnchor>
  <xdr:twoCellAnchor>
    <xdr:from>
      <xdr:col>73</xdr:col>
      <xdr:colOff>660399</xdr:colOff>
      <xdr:row>12</xdr:row>
      <xdr:rowOff>84667</xdr:rowOff>
    </xdr:from>
    <xdr:to>
      <xdr:col>74</xdr:col>
      <xdr:colOff>677333</xdr:colOff>
      <xdr:row>13</xdr:row>
      <xdr:rowOff>237068</xdr:rowOff>
    </xdr:to>
    <xdr:sp macro="" textlink="">
      <xdr:nvSpPr>
        <xdr:cNvPr id="164" name="TextBox 163"/>
        <xdr:cNvSpPr txBox="1"/>
      </xdr:nvSpPr>
      <xdr:spPr>
        <a:xfrm>
          <a:off x="55558266" y="4487334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twoCellAnchor>
    <xdr:from>
      <xdr:col>75</xdr:col>
      <xdr:colOff>728131</xdr:colOff>
      <xdr:row>12</xdr:row>
      <xdr:rowOff>50802</xdr:rowOff>
    </xdr:from>
    <xdr:to>
      <xdr:col>76</xdr:col>
      <xdr:colOff>745064</xdr:colOff>
      <xdr:row>13</xdr:row>
      <xdr:rowOff>203203</xdr:rowOff>
    </xdr:to>
    <xdr:sp macro="" textlink="">
      <xdr:nvSpPr>
        <xdr:cNvPr id="165" name="TextBox 164"/>
        <xdr:cNvSpPr txBox="1"/>
      </xdr:nvSpPr>
      <xdr:spPr>
        <a:xfrm>
          <a:off x="57285464" y="4453469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twoCellAnchor>
    <xdr:from>
      <xdr:col>77</xdr:col>
      <xdr:colOff>728130</xdr:colOff>
      <xdr:row>12</xdr:row>
      <xdr:rowOff>16937</xdr:rowOff>
    </xdr:from>
    <xdr:to>
      <xdr:col>78</xdr:col>
      <xdr:colOff>745064</xdr:colOff>
      <xdr:row>13</xdr:row>
      <xdr:rowOff>169338</xdr:rowOff>
    </xdr:to>
    <xdr:sp macro="" textlink="">
      <xdr:nvSpPr>
        <xdr:cNvPr id="166" name="TextBox 165"/>
        <xdr:cNvSpPr txBox="1"/>
      </xdr:nvSpPr>
      <xdr:spPr>
        <a:xfrm>
          <a:off x="58944930" y="4419604"/>
          <a:ext cx="846667" cy="541867"/>
        </a:xfrm>
        <a:prstGeom prst="rect">
          <a:avLst/>
        </a:prstGeom>
        <a:solidFill>
          <a:srgbClr val="3366FF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2nd</a:t>
          </a:r>
        </a:p>
      </xdr:txBody>
    </xdr:sp>
    <xdr:clientData/>
  </xdr:twoCellAnchor>
  <xdr:twoCellAnchor>
    <xdr:from>
      <xdr:col>73</xdr:col>
      <xdr:colOff>761997</xdr:colOff>
      <xdr:row>16</xdr:row>
      <xdr:rowOff>169336</xdr:rowOff>
    </xdr:from>
    <xdr:to>
      <xdr:col>74</xdr:col>
      <xdr:colOff>778931</xdr:colOff>
      <xdr:row>17</xdr:row>
      <xdr:rowOff>321736</xdr:rowOff>
    </xdr:to>
    <xdr:sp macro="" textlink="">
      <xdr:nvSpPr>
        <xdr:cNvPr id="167" name="TextBox 166"/>
        <xdr:cNvSpPr txBox="1"/>
      </xdr:nvSpPr>
      <xdr:spPr>
        <a:xfrm>
          <a:off x="55659864" y="6129869"/>
          <a:ext cx="846667" cy="541867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3rd</a:t>
          </a:r>
        </a:p>
      </xdr:txBody>
    </xdr:sp>
    <xdr:clientData/>
  </xdr:twoCellAnchor>
  <xdr:twoCellAnchor>
    <xdr:from>
      <xdr:col>75</xdr:col>
      <xdr:colOff>795865</xdr:colOff>
      <xdr:row>16</xdr:row>
      <xdr:rowOff>152404</xdr:rowOff>
    </xdr:from>
    <xdr:to>
      <xdr:col>76</xdr:col>
      <xdr:colOff>812798</xdr:colOff>
      <xdr:row>17</xdr:row>
      <xdr:rowOff>304804</xdr:rowOff>
    </xdr:to>
    <xdr:sp macro="" textlink="">
      <xdr:nvSpPr>
        <xdr:cNvPr id="168" name="TextBox 167"/>
        <xdr:cNvSpPr txBox="1"/>
      </xdr:nvSpPr>
      <xdr:spPr>
        <a:xfrm>
          <a:off x="57353198" y="6112937"/>
          <a:ext cx="846667" cy="541867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5th</a:t>
          </a:r>
        </a:p>
      </xdr:txBody>
    </xdr:sp>
    <xdr:clientData/>
  </xdr:twoCellAnchor>
  <xdr:twoCellAnchor>
    <xdr:from>
      <xdr:col>77</xdr:col>
      <xdr:colOff>745067</xdr:colOff>
      <xdr:row>16</xdr:row>
      <xdr:rowOff>135467</xdr:rowOff>
    </xdr:from>
    <xdr:to>
      <xdr:col>78</xdr:col>
      <xdr:colOff>762001</xdr:colOff>
      <xdr:row>17</xdr:row>
      <xdr:rowOff>287867</xdr:rowOff>
    </xdr:to>
    <xdr:sp macro="" textlink="">
      <xdr:nvSpPr>
        <xdr:cNvPr id="169" name="TextBox 168"/>
        <xdr:cNvSpPr txBox="1"/>
      </xdr:nvSpPr>
      <xdr:spPr>
        <a:xfrm>
          <a:off x="58961867" y="6096000"/>
          <a:ext cx="846667" cy="541867"/>
        </a:xfrm>
        <a:prstGeom prst="rect">
          <a:avLst/>
        </a:prstGeom>
        <a:solidFill>
          <a:srgbClr val="3366FF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2nd</a:t>
          </a:r>
        </a:p>
      </xdr:txBody>
    </xdr:sp>
    <xdr:clientData/>
  </xdr:twoCellAnchor>
  <xdr:twoCellAnchor>
    <xdr:from>
      <xdr:col>80</xdr:col>
      <xdr:colOff>677333</xdr:colOff>
      <xdr:row>5</xdr:row>
      <xdr:rowOff>355601</xdr:rowOff>
    </xdr:from>
    <xdr:to>
      <xdr:col>81</xdr:col>
      <xdr:colOff>694267</xdr:colOff>
      <xdr:row>7</xdr:row>
      <xdr:rowOff>118535</xdr:rowOff>
    </xdr:to>
    <xdr:sp macro="" textlink="">
      <xdr:nvSpPr>
        <xdr:cNvPr id="170" name="TextBox 169"/>
        <xdr:cNvSpPr txBox="1"/>
      </xdr:nvSpPr>
      <xdr:spPr>
        <a:xfrm>
          <a:off x="61383333" y="2032001"/>
          <a:ext cx="846667" cy="541867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5th</a:t>
          </a:r>
        </a:p>
      </xdr:txBody>
    </xdr:sp>
    <xdr:clientData/>
  </xdr:twoCellAnchor>
  <xdr:twoCellAnchor>
    <xdr:from>
      <xdr:col>82</xdr:col>
      <xdr:colOff>711200</xdr:colOff>
      <xdr:row>5</xdr:row>
      <xdr:rowOff>338666</xdr:rowOff>
    </xdr:from>
    <xdr:to>
      <xdr:col>83</xdr:col>
      <xdr:colOff>728134</xdr:colOff>
      <xdr:row>7</xdr:row>
      <xdr:rowOff>101600</xdr:rowOff>
    </xdr:to>
    <xdr:sp macro="" textlink="">
      <xdr:nvSpPr>
        <xdr:cNvPr id="171" name="TextBox 170"/>
        <xdr:cNvSpPr txBox="1"/>
      </xdr:nvSpPr>
      <xdr:spPr>
        <a:xfrm>
          <a:off x="63076667" y="2015066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twoCellAnchor>
    <xdr:from>
      <xdr:col>81</xdr:col>
      <xdr:colOff>16933</xdr:colOff>
      <xdr:row>8</xdr:row>
      <xdr:rowOff>338666</xdr:rowOff>
    </xdr:from>
    <xdr:to>
      <xdr:col>82</xdr:col>
      <xdr:colOff>33866</xdr:colOff>
      <xdr:row>10</xdr:row>
      <xdr:rowOff>101600</xdr:rowOff>
    </xdr:to>
    <xdr:sp macro="" textlink="">
      <xdr:nvSpPr>
        <xdr:cNvPr id="172" name="TextBox 171"/>
        <xdr:cNvSpPr txBox="1"/>
      </xdr:nvSpPr>
      <xdr:spPr>
        <a:xfrm>
          <a:off x="61552666" y="3183466"/>
          <a:ext cx="846667" cy="541867"/>
        </a:xfrm>
        <a:prstGeom prst="rect">
          <a:avLst/>
        </a:prstGeom>
        <a:solidFill>
          <a:srgbClr val="3366FF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2nd</a:t>
          </a:r>
        </a:p>
      </xdr:txBody>
    </xdr:sp>
    <xdr:clientData/>
  </xdr:twoCellAnchor>
  <xdr:twoCellAnchor>
    <xdr:from>
      <xdr:col>82</xdr:col>
      <xdr:colOff>778932</xdr:colOff>
      <xdr:row>8</xdr:row>
      <xdr:rowOff>355600</xdr:rowOff>
    </xdr:from>
    <xdr:to>
      <xdr:col>83</xdr:col>
      <xdr:colOff>795866</xdr:colOff>
      <xdr:row>10</xdr:row>
      <xdr:rowOff>118534</xdr:rowOff>
    </xdr:to>
    <xdr:sp macro="" textlink="">
      <xdr:nvSpPr>
        <xdr:cNvPr id="173" name="TextBox 172"/>
        <xdr:cNvSpPr txBox="1"/>
      </xdr:nvSpPr>
      <xdr:spPr>
        <a:xfrm>
          <a:off x="63144399" y="3200400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twoCellAnchor>
    <xdr:from>
      <xdr:col>81</xdr:col>
      <xdr:colOff>50800</xdr:colOff>
      <xdr:row>12</xdr:row>
      <xdr:rowOff>16933</xdr:rowOff>
    </xdr:from>
    <xdr:to>
      <xdr:col>82</xdr:col>
      <xdr:colOff>67733</xdr:colOff>
      <xdr:row>13</xdr:row>
      <xdr:rowOff>169334</xdr:rowOff>
    </xdr:to>
    <xdr:sp macro="" textlink="">
      <xdr:nvSpPr>
        <xdr:cNvPr id="174" name="TextBox 173"/>
        <xdr:cNvSpPr txBox="1"/>
      </xdr:nvSpPr>
      <xdr:spPr>
        <a:xfrm>
          <a:off x="61586533" y="4419600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twoCellAnchor>
    <xdr:from>
      <xdr:col>83</xdr:col>
      <xdr:colOff>304799</xdr:colOff>
      <xdr:row>12</xdr:row>
      <xdr:rowOff>203201</xdr:rowOff>
    </xdr:from>
    <xdr:to>
      <xdr:col>84</xdr:col>
      <xdr:colOff>321733</xdr:colOff>
      <xdr:row>13</xdr:row>
      <xdr:rowOff>355602</xdr:rowOff>
    </xdr:to>
    <xdr:sp macro="" textlink="">
      <xdr:nvSpPr>
        <xdr:cNvPr id="175" name="TextBox 174"/>
        <xdr:cNvSpPr txBox="1"/>
      </xdr:nvSpPr>
      <xdr:spPr>
        <a:xfrm>
          <a:off x="63499999" y="4605868"/>
          <a:ext cx="846667" cy="541867"/>
        </a:xfrm>
        <a:prstGeom prst="rect">
          <a:avLst/>
        </a:prstGeom>
        <a:solidFill>
          <a:srgbClr val="3366FF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2nd</a:t>
          </a:r>
        </a:p>
      </xdr:txBody>
    </xdr:sp>
    <xdr:clientData/>
  </xdr:twoCellAnchor>
  <xdr:twoCellAnchor>
    <xdr:from>
      <xdr:col>86</xdr:col>
      <xdr:colOff>253999</xdr:colOff>
      <xdr:row>5</xdr:row>
      <xdr:rowOff>33869</xdr:rowOff>
    </xdr:from>
    <xdr:to>
      <xdr:col>87</xdr:col>
      <xdr:colOff>270933</xdr:colOff>
      <xdr:row>6</xdr:row>
      <xdr:rowOff>186269</xdr:rowOff>
    </xdr:to>
    <xdr:sp macro="" textlink="">
      <xdr:nvSpPr>
        <xdr:cNvPr id="177" name="TextBox 176"/>
        <xdr:cNvSpPr txBox="1"/>
      </xdr:nvSpPr>
      <xdr:spPr>
        <a:xfrm>
          <a:off x="65938399" y="1710269"/>
          <a:ext cx="846667" cy="541867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5th</a:t>
          </a:r>
        </a:p>
      </xdr:txBody>
    </xdr:sp>
    <xdr:clientData/>
  </xdr:twoCellAnchor>
  <xdr:twoCellAnchor>
    <xdr:from>
      <xdr:col>87</xdr:col>
      <xdr:colOff>558799</xdr:colOff>
      <xdr:row>4</xdr:row>
      <xdr:rowOff>440266</xdr:rowOff>
    </xdr:from>
    <xdr:to>
      <xdr:col>88</xdr:col>
      <xdr:colOff>575732</xdr:colOff>
      <xdr:row>6</xdr:row>
      <xdr:rowOff>152399</xdr:rowOff>
    </xdr:to>
    <xdr:sp macro="" textlink="">
      <xdr:nvSpPr>
        <xdr:cNvPr id="180" name="TextBox 179"/>
        <xdr:cNvSpPr txBox="1"/>
      </xdr:nvSpPr>
      <xdr:spPr>
        <a:xfrm>
          <a:off x="67072932" y="1676399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twoCellAnchor>
    <xdr:from>
      <xdr:col>89</xdr:col>
      <xdr:colOff>524934</xdr:colOff>
      <xdr:row>5</xdr:row>
      <xdr:rowOff>84669</xdr:rowOff>
    </xdr:from>
    <xdr:to>
      <xdr:col>90</xdr:col>
      <xdr:colOff>541868</xdr:colOff>
      <xdr:row>6</xdr:row>
      <xdr:rowOff>237069</xdr:rowOff>
    </xdr:to>
    <xdr:sp macro="" textlink="">
      <xdr:nvSpPr>
        <xdr:cNvPr id="176" name="TextBox 175"/>
        <xdr:cNvSpPr txBox="1"/>
      </xdr:nvSpPr>
      <xdr:spPr>
        <a:xfrm>
          <a:off x="68698534" y="1761069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oneCellAnchor>
    <xdr:from>
      <xdr:col>76</xdr:col>
      <xdr:colOff>797696</xdr:colOff>
      <xdr:row>18</xdr:row>
      <xdr:rowOff>169356</xdr:rowOff>
    </xdr:from>
    <xdr:ext cx="953453" cy="911944"/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8184763" y="6908823"/>
          <a:ext cx="953453" cy="911944"/>
        </a:xfrm>
        <a:prstGeom prst="ellipse">
          <a:avLst/>
        </a:prstGeom>
      </xdr:spPr>
    </xdr:pic>
    <xdr:clientData/>
  </xdr:oneCellAnchor>
  <xdr:twoCellAnchor editAs="oneCell">
    <xdr:from>
      <xdr:col>80</xdr:col>
      <xdr:colOff>220965</xdr:colOff>
      <xdr:row>14</xdr:row>
      <xdr:rowOff>278585</xdr:rowOff>
    </xdr:from>
    <xdr:to>
      <xdr:col>81</xdr:col>
      <xdr:colOff>440030</xdr:colOff>
      <xdr:row>17</xdr:row>
      <xdr:rowOff>135276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926965" y="5460185"/>
          <a:ext cx="1048798" cy="1025091"/>
        </a:xfrm>
        <a:prstGeom prst="ellipse">
          <a:avLst/>
        </a:prstGeom>
      </xdr:spPr>
    </xdr:pic>
    <xdr:clientData/>
  </xdr:twoCellAnchor>
  <xdr:twoCellAnchor>
    <xdr:from>
      <xdr:col>77</xdr:col>
      <xdr:colOff>711200</xdr:colOff>
      <xdr:row>20</xdr:row>
      <xdr:rowOff>16934</xdr:rowOff>
    </xdr:from>
    <xdr:to>
      <xdr:col>78</xdr:col>
      <xdr:colOff>728134</xdr:colOff>
      <xdr:row>21</xdr:row>
      <xdr:rowOff>169334</xdr:rowOff>
    </xdr:to>
    <xdr:sp macro="" textlink="">
      <xdr:nvSpPr>
        <xdr:cNvPr id="188" name="TextBox 187"/>
        <xdr:cNvSpPr txBox="1"/>
      </xdr:nvSpPr>
      <xdr:spPr>
        <a:xfrm>
          <a:off x="58928000" y="7535334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twoCellAnchor>
    <xdr:from>
      <xdr:col>81</xdr:col>
      <xdr:colOff>152401</xdr:colOff>
      <xdr:row>16</xdr:row>
      <xdr:rowOff>50801</xdr:rowOff>
    </xdr:from>
    <xdr:to>
      <xdr:col>82</xdr:col>
      <xdr:colOff>169334</xdr:colOff>
      <xdr:row>17</xdr:row>
      <xdr:rowOff>203201</xdr:rowOff>
    </xdr:to>
    <xdr:sp macro="" textlink="">
      <xdr:nvSpPr>
        <xdr:cNvPr id="189" name="TextBox 188"/>
        <xdr:cNvSpPr txBox="1"/>
      </xdr:nvSpPr>
      <xdr:spPr>
        <a:xfrm>
          <a:off x="61688134" y="6011334"/>
          <a:ext cx="846667" cy="541867"/>
        </a:xfrm>
        <a:prstGeom prst="rect">
          <a:avLst/>
        </a:prstGeom>
        <a:solidFill>
          <a:srgbClr val="3366FF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2nd</a:t>
          </a:r>
        </a:p>
      </xdr:txBody>
    </xdr:sp>
    <xdr:clientData/>
  </xdr:twoCellAnchor>
  <xdr:twoCellAnchor editAs="oneCell">
    <xdr:from>
      <xdr:col>82</xdr:col>
      <xdr:colOff>204034</xdr:colOff>
      <xdr:row>14</xdr:row>
      <xdr:rowOff>184356</xdr:rowOff>
    </xdr:from>
    <xdr:to>
      <xdr:col>83</xdr:col>
      <xdr:colOff>423099</xdr:colOff>
      <xdr:row>17</xdr:row>
      <xdr:rowOff>88112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2569501" y="5365956"/>
          <a:ext cx="1048798" cy="1072156"/>
        </a:xfrm>
        <a:prstGeom prst="ellipse">
          <a:avLst/>
        </a:prstGeom>
      </xdr:spPr>
    </xdr:pic>
    <xdr:clientData/>
  </xdr:twoCellAnchor>
  <xdr:twoCellAnchor>
    <xdr:from>
      <xdr:col>83</xdr:col>
      <xdr:colOff>84667</xdr:colOff>
      <xdr:row>16</xdr:row>
      <xdr:rowOff>84668</xdr:rowOff>
    </xdr:from>
    <xdr:to>
      <xdr:col>84</xdr:col>
      <xdr:colOff>101601</xdr:colOff>
      <xdr:row>17</xdr:row>
      <xdr:rowOff>237068</xdr:rowOff>
    </xdr:to>
    <xdr:sp macro="" textlink="">
      <xdr:nvSpPr>
        <xdr:cNvPr id="191" name="TextBox 190"/>
        <xdr:cNvSpPr txBox="1"/>
      </xdr:nvSpPr>
      <xdr:spPr>
        <a:xfrm>
          <a:off x="63279867" y="6045201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twoCellAnchor>
    <xdr:from>
      <xdr:col>73</xdr:col>
      <xdr:colOff>33866</xdr:colOff>
      <xdr:row>18</xdr:row>
      <xdr:rowOff>33869</xdr:rowOff>
    </xdr:from>
    <xdr:to>
      <xdr:col>78</xdr:col>
      <xdr:colOff>626534</xdr:colOff>
      <xdr:row>18</xdr:row>
      <xdr:rowOff>50802</xdr:rowOff>
    </xdr:to>
    <xdr:cxnSp macro="">
      <xdr:nvCxnSpPr>
        <xdr:cNvPr id="47" name="Straight Connector 46"/>
        <xdr:cNvCxnSpPr/>
      </xdr:nvCxnSpPr>
      <xdr:spPr>
        <a:xfrm>
          <a:off x="54931733" y="6773336"/>
          <a:ext cx="4741334" cy="1693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79</xdr:col>
      <xdr:colOff>785350</xdr:colOff>
      <xdr:row>14</xdr:row>
      <xdr:rowOff>33869</xdr:rowOff>
    </xdr:from>
    <xdr:to>
      <xdr:col>83</xdr:col>
      <xdr:colOff>704812</xdr:colOff>
      <xdr:row>14</xdr:row>
      <xdr:rowOff>50802</xdr:rowOff>
    </xdr:to>
    <xdr:cxnSp macro="">
      <xdr:nvCxnSpPr>
        <xdr:cNvPr id="192" name="Straight Connector 191"/>
        <xdr:cNvCxnSpPr/>
      </xdr:nvCxnSpPr>
      <xdr:spPr>
        <a:xfrm>
          <a:off x="60661617" y="5215469"/>
          <a:ext cx="3238395" cy="1693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73</xdr:col>
      <xdr:colOff>171161</xdr:colOff>
      <xdr:row>18</xdr:row>
      <xdr:rowOff>305889</xdr:rowOff>
    </xdr:from>
    <xdr:ext cx="953453" cy="937609"/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5069028" y="7045356"/>
          <a:ext cx="953453" cy="937609"/>
        </a:xfrm>
        <a:prstGeom prst="ellipse">
          <a:avLst/>
        </a:prstGeom>
      </xdr:spPr>
    </xdr:pic>
    <xdr:clientData/>
  </xdr:oneCellAnchor>
  <xdr:oneCellAnchor>
    <xdr:from>
      <xdr:col>75</xdr:col>
      <xdr:colOff>137297</xdr:colOff>
      <xdr:row>18</xdr:row>
      <xdr:rowOff>246767</xdr:rowOff>
    </xdr:from>
    <xdr:ext cx="953453" cy="984669"/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6694630" y="6986234"/>
          <a:ext cx="953453" cy="984669"/>
        </a:xfrm>
        <a:prstGeom prst="ellipse">
          <a:avLst/>
        </a:prstGeom>
      </xdr:spPr>
    </xdr:pic>
    <xdr:clientData/>
  </xdr:oneCellAnchor>
  <xdr:oneCellAnchor>
    <xdr:from>
      <xdr:col>73</xdr:col>
      <xdr:colOff>238896</xdr:colOff>
      <xdr:row>21</xdr:row>
      <xdr:rowOff>337395</xdr:rowOff>
    </xdr:from>
    <xdr:ext cx="953453" cy="954724"/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5136763" y="8245262"/>
          <a:ext cx="953453" cy="954724"/>
        </a:xfrm>
        <a:prstGeom prst="ellipse">
          <a:avLst/>
        </a:prstGeom>
      </xdr:spPr>
    </xdr:pic>
    <xdr:clientData/>
  </xdr:oneCellAnchor>
  <xdr:twoCellAnchor>
    <xdr:from>
      <xdr:col>76</xdr:col>
      <xdr:colOff>16933</xdr:colOff>
      <xdr:row>19</xdr:row>
      <xdr:rowOff>355600</xdr:rowOff>
    </xdr:from>
    <xdr:to>
      <xdr:col>77</xdr:col>
      <xdr:colOff>33867</xdr:colOff>
      <xdr:row>21</xdr:row>
      <xdr:rowOff>118533</xdr:rowOff>
    </xdr:to>
    <xdr:sp macro="" textlink="">
      <xdr:nvSpPr>
        <xdr:cNvPr id="196" name="TextBox 195"/>
        <xdr:cNvSpPr txBox="1"/>
      </xdr:nvSpPr>
      <xdr:spPr>
        <a:xfrm>
          <a:off x="57404000" y="7484533"/>
          <a:ext cx="846667" cy="541867"/>
        </a:xfrm>
        <a:prstGeom prst="rect">
          <a:avLst/>
        </a:prstGeom>
        <a:solidFill>
          <a:srgbClr val="3366FF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2nd</a:t>
          </a:r>
        </a:p>
      </xdr:txBody>
    </xdr:sp>
    <xdr:clientData/>
  </xdr:twoCellAnchor>
  <xdr:twoCellAnchor>
    <xdr:from>
      <xdr:col>74</xdr:col>
      <xdr:colOff>0</xdr:colOff>
      <xdr:row>20</xdr:row>
      <xdr:rowOff>16932</xdr:rowOff>
    </xdr:from>
    <xdr:to>
      <xdr:col>75</xdr:col>
      <xdr:colOff>16934</xdr:colOff>
      <xdr:row>21</xdr:row>
      <xdr:rowOff>169332</xdr:rowOff>
    </xdr:to>
    <xdr:sp macro="" textlink="">
      <xdr:nvSpPr>
        <xdr:cNvPr id="197" name="TextBox 196"/>
        <xdr:cNvSpPr txBox="1"/>
      </xdr:nvSpPr>
      <xdr:spPr>
        <a:xfrm>
          <a:off x="55727600" y="7535332"/>
          <a:ext cx="846667" cy="541867"/>
        </a:xfrm>
        <a:prstGeom prst="rect">
          <a:avLst/>
        </a:prstGeom>
        <a:solidFill>
          <a:srgbClr val="3366FF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2nd</a:t>
          </a:r>
        </a:p>
      </xdr:txBody>
    </xdr:sp>
    <xdr:clientData/>
  </xdr:twoCellAnchor>
  <xdr:twoCellAnchor>
    <xdr:from>
      <xdr:col>74</xdr:col>
      <xdr:colOff>101600</xdr:colOff>
      <xdr:row>23</xdr:row>
      <xdr:rowOff>16934</xdr:rowOff>
    </xdr:from>
    <xdr:to>
      <xdr:col>75</xdr:col>
      <xdr:colOff>118534</xdr:colOff>
      <xdr:row>24</xdr:row>
      <xdr:rowOff>169334</xdr:rowOff>
    </xdr:to>
    <xdr:sp macro="" textlink="">
      <xdr:nvSpPr>
        <xdr:cNvPr id="198" name="TextBox 197"/>
        <xdr:cNvSpPr txBox="1"/>
      </xdr:nvSpPr>
      <xdr:spPr>
        <a:xfrm>
          <a:off x="55829200" y="8703734"/>
          <a:ext cx="846667" cy="541867"/>
        </a:xfrm>
        <a:prstGeom prst="rect">
          <a:avLst/>
        </a:prstGeom>
        <a:solidFill>
          <a:srgbClr val="FFFF00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800"/>
            <a:t>1st</a:t>
          </a:r>
        </a:p>
      </xdr:txBody>
    </xdr:sp>
    <xdr:clientData/>
  </xdr:twoCellAnchor>
  <xdr:twoCellAnchor editAs="oneCell">
    <xdr:from>
      <xdr:col>50</xdr:col>
      <xdr:colOff>659660</xdr:colOff>
      <xdr:row>8</xdr:row>
      <xdr:rowOff>242492</xdr:rowOff>
    </xdr:from>
    <xdr:to>
      <xdr:col>51</xdr:col>
      <xdr:colOff>381737</xdr:colOff>
      <xdr:row>10</xdr:row>
      <xdr:rowOff>41121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6473660" y="3087292"/>
          <a:ext cx="551810" cy="577562"/>
        </a:xfrm>
        <a:prstGeom prst="rect">
          <a:avLst/>
        </a:prstGeom>
      </xdr:spPr>
    </xdr:pic>
    <xdr:clientData/>
  </xdr:twoCellAnchor>
  <xdr:oneCellAnchor>
    <xdr:from>
      <xdr:col>96</xdr:col>
      <xdr:colOff>757087</xdr:colOff>
      <xdr:row>17</xdr:row>
      <xdr:rowOff>33161</xdr:rowOff>
    </xdr:from>
    <xdr:ext cx="932063" cy="937609"/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4738820" y="6383161"/>
          <a:ext cx="932063" cy="937609"/>
        </a:xfrm>
        <a:prstGeom prst="ellipse">
          <a:avLst/>
        </a:prstGeom>
      </xdr:spPr>
    </xdr:pic>
    <xdr:clientData/>
  </xdr:oneCellAnchor>
  <xdr:oneCellAnchor>
    <xdr:from>
      <xdr:col>94</xdr:col>
      <xdr:colOff>780758</xdr:colOff>
      <xdr:row>12</xdr:row>
      <xdr:rowOff>291638</xdr:rowOff>
    </xdr:from>
    <xdr:ext cx="953453" cy="941887"/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3103025" y="4694305"/>
          <a:ext cx="953453" cy="941887"/>
        </a:xfrm>
        <a:prstGeom prst="ellipse">
          <a:avLst/>
        </a:prstGeom>
      </xdr:spPr>
    </xdr:pic>
    <xdr:clientData/>
  </xdr:oneCellAnchor>
  <xdr:oneCellAnchor>
    <xdr:from>
      <xdr:col>94</xdr:col>
      <xdr:colOff>780758</xdr:colOff>
      <xdr:row>8</xdr:row>
      <xdr:rowOff>355150</xdr:rowOff>
    </xdr:from>
    <xdr:ext cx="953453" cy="911942"/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103025" y="3199950"/>
          <a:ext cx="953453" cy="911942"/>
        </a:xfrm>
        <a:prstGeom prst="ellipse">
          <a:avLst/>
        </a:prstGeom>
      </xdr:spPr>
    </xdr:pic>
    <xdr:clientData/>
  </xdr:oneCellAnchor>
  <xdr:oneCellAnchor>
    <xdr:from>
      <xdr:col>93</xdr:col>
      <xdr:colOff>11980</xdr:colOff>
      <xdr:row>12</xdr:row>
      <xdr:rowOff>291638</xdr:rowOff>
    </xdr:from>
    <xdr:ext cx="953453" cy="941887"/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1504513" y="4694305"/>
          <a:ext cx="953453" cy="941887"/>
        </a:xfrm>
        <a:prstGeom prst="ellipse">
          <a:avLst/>
        </a:prstGeom>
      </xdr:spPr>
    </xdr:pic>
    <xdr:clientData/>
  </xdr:oneCellAnchor>
  <xdr:oneCellAnchor>
    <xdr:from>
      <xdr:col>93</xdr:col>
      <xdr:colOff>11980</xdr:colOff>
      <xdr:row>17</xdr:row>
      <xdr:rowOff>24603</xdr:rowOff>
    </xdr:from>
    <xdr:ext cx="953453" cy="954724"/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504513" y="6374603"/>
          <a:ext cx="953453" cy="954724"/>
        </a:xfrm>
        <a:prstGeom prst="ellipse">
          <a:avLst/>
        </a:prstGeom>
      </xdr:spPr>
    </xdr:pic>
    <xdr:clientData/>
  </xdr:oneCellAnchor>
  <xdr:oneCellAnchor>
    <xdr:from>
      <xdr:col>96</xdr:col>
      <xdr:colOff>746392</xdr:colOff>
      <xdr:row>8</xdr:row>
      <xdr:rowOff>355150</xdr:rowOff>
    </xdr:from>
    <xdr:ext cx="953453" cy="911942"/>
    <xdr:pic>
      <xdr:nvPicPr>
        <xdr:cNvPr id="205" name="Picture 20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4728125" y="3199950"/>
          <a:ext cx="953453" cy="911942"/>
        </a:xfrm>
        <a:prstGeom prst="ellipse">
          <a:avLst/>
        </a:prstGeom>
      </xdr:spPr>
    </xdr:pic>
    <xdr:clientData/>
  </xdr:oneCellAnchor>
  <xdr:oneCellAnchor>
    <xdr:from>
      <xdr:col>96</xdr:col>
      <xdr:colOff>746392</xdr:colOff>
      <xdr:row>12</xdr:row>
      <xdr:rowOff>300196</xdr:rowOff>
    </xdr:from>
    <xdr:ext cx="953453" cy="924770"/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4728125" y="4702863"/>
          <a:ext cx="953453" cy="924770"/>
        </a:xfrm>
        <a:prstGeom prst="ellipse">
          <a:avLst/>
        </a:prstGeom>
      </xdr:spPr>
    </xdr:pic>
    <xdr:clientData/>
  </xdr:oneCellAnchor>
  <xdr:oneCellAnchor>
    <xdr:from>
      <xdr:col>94</xdr:col>
      <xdr:colOff>780758</xdr:colOff>
      <xdr:row>17</xdr:row>
      <xdr:rowOff>33161</xdr:rowOff>
    </xdr:from>
    <xdr:ext cx="953453" cy="937609"/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3103025" y="6383161"/>
          <a:ext cx="953453" cy="937609"/>
        </a:xfrm>
        <a:prstGeom prst="ellipse">
          <a:avLst/>
        </a:prstGeom>
      </xdr:spPr>
    </xdr:pic>
    <xdr:clientData/>
  </xdr:oneCellAnchor>
  <xdr:oneCellAnchor>
    <xdr:from>
      <xdr:col>94</xdr:col>
      <xdr:colOff>780758</xdr:colOff>
      <xdr:row>4</xdr:row>
      <xdr:rowOff>293819</xdr:rowOff>
    </xdr:from>
    <xdr:ext cx="953453" cy="911942"/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103025" y="1529952"/>
          <a:ext cx="953453" cy="911942"/>
        </a:xfrm>
        <a:prstGeom prst="ellipse">
          <a:avLst/>
        </a:prstGeom>
      </xdr:spPr>
    </xdr:pic>
    <xdr:clientData/>
  </xdr:oneCellAnchor>
  <xdr:twoCellAnchor editAs="oneCell">
    <xdr:from>
      <xdr:col>96</xdr:col>
      <xdr:colOff>728410</xdr:colOff>
      <xdr:row>4</xdr:row>
      <xdr:rowOff>254410</xdr:rowOff>
    </xdr:from>
    <xdr:to>
      <xdr:col>98</xdr:col>
      <xdr:colOff>58360</xdr:colOff>
      <xdr:row>7</xdr:row>
      <xdr:rowOff>25971</xdr:rowOff>
    </xdr:to>
    <xdr:pic>
      <xdr:nvPicPr>
        <xdr:cNvPr id="209" name="Picture 208"/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b="25841"/>
        <a:stretch/>
      </xdr:blipFill>
      <xdr:spPr>
        <a:xfrm>
          <a:off x="74710143" y="1490543"/>
          <a:ext cx="989417" cy="990761"/>
        </a:xfrm>
        <a:prstGeom prst="ellipse">
          <a:avLst/>
        </a:prstGeom>
      </xdr:spPr>
    </xdr:pic>
    <xdr:clientData/>
  </xdr:twoCellAnchor>
  <xdr:twoCellAnchor editAs="oneCell">
    <xdr:from>
      <xdr:col>93</xdr:col>
      <xdr:colOff>27697</xdr:colOff>
      <xdr:row>4</xdr:row>
      <xdr:rowOff>301584</xdr:rowOff>
    </xdr:from>
    <xdr:to>
      <xdr:col>94</xdr:col>
      <xdr:colOff>119982</xdr:colOff>
      <xdr:row>6</xdr:row>
      <xdr:rowOff>368262</xdr:rowOff>
    </xdr:to>
    <xdr:pic>
      <xdr:nvPicPr>
        <xdr:cNvPr id="210" name="Picture 209"/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17543" t="4727" r="19299" b="53901"/>
        <a:stretch/>
      </xdr:blipFill>
      <xdr:spPr>
        <a:xfrm>
          <a:off x="71520230" y="1537717"/>
          <a:ext cx="922019" cy="896412"/>
        </a:xfrm>
        <a:prstGeom prst="ellipse">
          <a:avLst/>
        </a:prstGeom>
      </xdr:spPr>
    </xdr:pic>
    <xdr:clientData/>
  </xdr:twoCellAnchor>
  <xdr:twoCellAnchor editAs="oneCell">
    <xdr:from>
      <xdr:col>93</xdr:col>
      <xdr:colOff>11980</xdr:colOff>
      <xdr:row>8</xdr:row>
      <xdr:rowOff>348733</xdr:rowOff>
    </xdr:from>
    <xdr:to>
      <xdr:col>94</xdr:col>
      <xdr:colOff>135698</xdr:colOff>
      <xdr:row>11</xdr:row>
      <xdr:rowOff>105110</xdr:rowOff>
    </xdr:to>
    <xdr:pic>
      <xdr:nvPicPr>
        <xdr:cNvPr id="211" name="Picture 21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1504513" y="3193533"/>
          <a:ext cx="953452" cy="924777"/>
        </a:xfrm>
        <a:prstGeom prst="ellipse">
          <a:avLst/>
        </a:prstGeom>
      </xdr:spPr>
    </xdr:pic>
    <xdr:clientData/>
  </xdr:twoCellAnchor>
  <xdr:twoCellAnchor editAs="oneCell">
    <xdr:from>
      <xdr:col>100</xdr:col>
      <xdr:colOff>65439</xdr:colOff>
      <xdr:row>12</xdr:row>
      <xdr:rowOff>315858</xdr:rowOff>
    </xdr:from>
    <xdr:to>
      <xdr:col>101</xdr:col>
      <xdr:colOff>189159</xdr:colOff>
      <xdr:row>15</xdr:row>
      <xdr:rowOff>79359</xdr:rowOff>
    </xdr:to>
    <xdr:pic>
      <xdr:nvPicPr>
        <xdr:cNvPr id="212" name="Picture 21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7366106" y="4718525"/>
          <a:ext cx="953453" cy="931901"/>
        </a:xfrm>
        <a:prstGeom prst="ellipse">
          <a:avLst/>
        </a:prstGeom>
      </xdr:spPr>
    </xdr:pic>
    <xdr:clientData/>
  </xdr:twoCellAnchor>
  <xdr:twoCellAnchor editAs="oneCell">
    <xdr:from>
      <xdr:col>100</xdr:col>
      <xdr:colOff>31572</xdr:colOff>
      <xdr:row>9</xdr:row>
      <xdr:rowOff>277759</xdr:rowOff>
    </xdr:from>
    <xdr:to>
      <xdr:col>101</xdr:col>
      <xdr:colOff>155292</xdr:colOff>
      <xdr:row>12</xdr:row>
      <xdr:rowOff>41267</xdr:rowOff>
    </xdr:to>
    <xdr:pic>
      <xdr:nvPicPr>
        <xdr:cNvPr id="213" name="Picture 212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7332239" y="3512026"/>
          <a:ext cx="953453" cy="931908"/>
        </a:xfrm>
        <a:prstGeom prst="ellipse">
          <a:avLst/>
        </a:prstGeom>
      </xdr:spPr>
    </xdr:pic>
    <xdr:clientData/>
  </xdr:twoCellAnchor>
  <xdr:twoCellAnchor editAs="oneCell">
    <xdr:from>
      <xdr:col>101</xdr:col>
      <xdr:colOff>708906</xdr:colOff>
      <xdr:row>6</xdr:row>
      <xdr:rowOff>191359</xdr:rowOff>
    </xdr:from>
    <xdr:to>
      <xdr:col>103</xdr:col>
      <xdr:colOff>2892</xdr:colOff>
      <xdr:row>8</xdr:row>
      <xdr:rowOff>344336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8839306" y="2257226"/>
          <a:ext cx="953453" cy="931910"/>
        </a:xfrm>
        <a:prstGeom prst="ellipse">
          <a:avLst/>
        </a:prstGeom>
      </xdr:spPr>
    </xdr:pic>
    <xdr:clientData/>
  </xdr:twoCellAnchor>
  <xdr:twoCellAnchor editAs="oneCell">
    <xdr:from>
      <xdr:col>102</xdr:col>
      <xdr:colOff>102433</xdr:colOff>
      <xdr:row>12</xdr:row>
      <xdr:rowOff>307772</xdr:rowOff>
    </xdr:from>
    <xdr:to>
      <xdr:col>103</xdr:col>
      <xdr:colOff>321497</xdr:colOff>
      <xdr:row>15</xdr:row>
      <xdr:rowOff>217018</xdr:rowOff>
    </xdr:to>
    <xdr:pic>
      <xdr:nvPicPr>
        <xdr:cNvPr id="215" name="Picture 21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9062566" y="4710439"/>
          <a:ext cx="1048798" cy="1077646"/>
        </a:xfrm>
        <a:prstGeom prst="ellipse">
          <a:avLst/>
        </a:prstGeom>
      </xdr:spPr>
    </xdr:pic>
    <xdr:clientData/>
  </xdr:twoCellAnchor>
  <xdr:twoCellAnchor editAs="oneCell">
    <xdr:from>
      <xdr:col>101</xdr:col>
      <xdr:colOff>725840</xdr:colOff>
      <xdr:row>9</xdr:row>
      <xdr:rowOff>211875</xdr:rowOff>
    </xdr:from>
    <xdr:to>
      <xdr:col>103</xdr:col>
      <xdr:colOff>19826</xdr:colOff>
      <xdr:row>11</xdr:row>
      <xdr:rowOff>364852</xdr:rowOff>
    </xdr:to>
    <xdr:pic>
      <xdr:nvPicPr>
        <xdr:cNvPr id="216" name="Picture 21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8856240" y="3446142"/>
          <a:ext cx="953453" cy="931910"/>
        </a:xfrm>
        <a:prstGeom prst="ellipse">
          <a:avLst/>
        </a:prstGeom>
      </xdr:spPr>
    </xdr:pic>
    <xdr:clientData/>
  </xdr:twoCellAnchor>
  <xdr:twoCellAnchor editAs="oneCell">
    <xdr:from>
      <xdr:col>99</xdr:col>
      <xdr:colOff>776639</xdr:colOff>
      <xdr:row>6</xdr:row>
      <xdr:rowOff>236251</xdr:rowOff>
    </xdr:from>
    <xdr:to>
      <xdr:col>101</xdr:col>
      <xdr:colOff>70625</xdr:colOff>
      <xdr:row>9</xdr:row>
      <xdr:rowOff>47529</xdr:rowOff>
    </xdr:to>
    <xdr:pic>
      <xdr:nvPicPr>
        <xdr:cNvPr id="217" name="Picture 21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7247572" y="2302118"/>
          <a:ext cx="953453" cy="979678"/>
        </a:xfrm>
        <a:prstGeom prst="ellipse">
          <a:avLst/>
        </a:prstGeom>
      </xdr:spPr>
    </xdr:pic>
    <xdr:clientData/>
  </xdr:twoCellAnchor>
  <xdr:oneCellAnchor>
    <xdr:from>
      <xdr:col>96</xdr:col>
      <xdr:colOff>746897</xdr:colOff>
      <xdr:row>20</xdr:row>
      <xdr:rowOff>169356</xdr:rowOff>
    </xdr:from>
    <xdr:ext cx="953453" cy="911944"/>
    <xdr:pic>
      <xdr:nvPicPr>
        <xdr:cNvPr id="218" name="Picture 21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728630" y="7687756"/>
          <a:ext cx="953453" cy="911944"/>
        </a:xfrm>
        <a:prstGeom prst="ellipse">
          <a:avLst/>
        </a:prstGeom>
      </xdr:spPr>
    </xdr:pic>
    <xdr:clientData/>
  </xdr:oneCellAnchor>
  <xdr:twoCellAnchor editAs="oneCell">
    <xdr:from>
      <xdr:col>100</xdr:col>
      <xdr:colOff>170165</xdr:colOff>
      <xdr:row>16</xdr:row>
      <xdr:rowOff>278585</xdr:rowOff>
    </xdr:from>
    <xdr:to>
      <xdr:col>101</xdr:col>
      <xdr:colOff>389230</xdr:colOff>
      <xdr:row>19</xdr:row>
      <xdr:rowOff>135276</xdr:rowOff>
    </xdr:to>
    <xdr:pic>
      <xdr:nvPicPr>
        <xdr:cNvPr id="219" name="Picture 21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7470832" y="6239118"/>
          <a:ext cx="1048798" cy="1025091"/>
        </a:xfrm>
        <a:prstGeom prst="ellipse">
          <a:avLst/>
        </a:prstGeom>
      </xdr:spPr>
    </xdr:pic>
    <xdr:clientData/>
  </xdr:twoCellAnchor>
  <xdr:twoCellAnchor editAs="oneCell">
    <xdr:from>
      <xdr:col>102</xdr:col>
      <xdr:colOff>153235</xdr:colOff>
      <xdr:row>16</xdr:row>
      <xdr:rowOff>184356</xdr:rowOff>
    </xdr:from>
    <xdr:to>
      <xdr:col>103</xdr:col>
      <xdr:colOff>372299</xdr:colOff>
      <xdr:row>19</xdr:row>
      <xdr:rowOff>88112</xdr:rowOff>
    </xdr:to>
    <xdr:pic>
      <xdr:nvPicPr>
        <xdr:cNvPr id="220" name="Picture 21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9113368" y="6144889"/>
          <a:ext cx="1048798" cy="1072156"/>
        </a:xfrm>
        <a:prstGeom prst="ellipse">
          <a:avLst/>
        </a:prstGeom>
      </xdr:spPr>
    </xdr:pic>
    <xdr:clientData/>
  </xdr:twoCellAnchor>
  <xdr:oneCellAnchor>
    <xdr:from>
      <xdr:col>93</xdr:col>
      <xdr:colOff>120362</xdr:colOff>
      <xdr:row>20</xdr:row>
      <xdr:rowOff>305889</xdr:rowOff>
    </xdr:from>
    <xdr:ext cx="953453" cy="937609"/>
    <xdr:pic>
      <xdr:nvPicPr>
        <xdr:cNvPr id="221" name="Picture 220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612895" y="7824289"/>
          <a:ext cx="953453" cy="937609"/>
        </a:xfrm>
        <a:prstGeom prst="ellipse">
          <a:avLst/>
        </a:prstGeom>
      </xdr:spPr>
    </xdr:pic>
    <xdr:clientData/>
  </xdr:oneCellAnchor>
  <xdr:oneCellAnchor>
    <xdr:from>
      <xdr:col>95</xdr:col>
      <xdr:colOff>86497</xdr:colOff>
      <xdr:row>20</xdr:row>
      <xdr:rowOff>246767</xdr:rowOff>
    </xdr:from>
    <xdr:ext cx="953453" cy="984669"/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3238497" y="7765167"/>
          <a:ext cx="953453" cy="984669"/>
        </a:xfrm>
        <a:prstGeom prst="ellipse">
          <a:avLst/>
        </a:prstGeom>
      </xdr:spPr>
    </xdr:pic>
    <xdr:clientData/>
  </xdr:oneCellAnchor>
  <xdr:oneCellAnchor>
    <xdr:from>
      <xdr:col>93</xdr:col>
      <xdr:colOff>188097</xdr:colOff>
      <xdr:row>23</xdr:row>
      <xdr:rowOff>337395</xdr:rowOff>
    </xdr:from>
    <xdr:ext cx="953453" cy="954724"/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1680630" y="9024195"/>
          <a:ext cx="953453" cy="954724"/>
        </a:xfrm>
        <a:prstGeom prst="ellipse">
          <a:avLst/>
        </a:prstGeom>
      </xdr:spPr>
    </xdr:pic>
    <xdr:clientData/>
  </xdr:oneCellAnchor>
  <xdr:twoCellAnchor editAs="oneCell">
    <xdr:from>
      <xdr:col>105</xdr:col>
      <xdr:colOff>447299</xdr:colOff>
      <xdr:row>4</xdr:row>
      <xdr:rowOff>343208</xdr:rowOff>
    </xdr:from>
    <xdr:to>
      <xdr:col>106</xdr:col>
      <xdr:colOff>571018</xdr:colOff>
      <xdr:row>7</xdr:row>
      <xdr:rowOff>77023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896632" y="1579341"/>
          <a:ext cx="953453" cy="953015"/>
        </a:xfrm>
        <a:prstGeom prst="ellipse">
          <a:avLst/>
        </a:prstGeom>
      </xdr:spPr>
    </xdr:pic>
    <xdr:clientData/>
  </xdr:twoCellAnchor>
  <xdr:twoCellAnchor editAs="oneCell">
    <xdr:from>
      <xdr:col>107</xdr:col>
      <xdr:colOff>413434</xdr:colOff>
      <xdr:row>4</xdr:row>
      <xdr:rowOff>359136</xdr:rowOff>
    </xdr:from>
    <xdr:to>
      <xdr:col>108</xdr:col>
      <xdr:colOff>537154</xdr:colOff>
      <xdr:row>7</xdr:row>
      <xdr:rowOff>92951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522234" y="1595269"/>
          <a:ext cx="953453" cy="953015"/>
        </a:xfrm>
        <a:prstGeom prst="ellipse">
          <a:avLst/>
        </a:prstGeom>
      </xdr:spPr>
    </xdr:pic>
    <xdr:clientData/>
  </xdr:twoCellAnchor>
  <xdr:twoCellAnchor editAs="oneCell">
    <xdr:from>
      <xdr:col>104</xdr:col>
      <xdr:colOff>227167</xdr:colOff>
      <xdr:row>4</xdr:row>
      <xdr:rowOff>361536</xdr:rowOff>
    </xdr:from>
    <xdr:to>
      <xdr:col>105</xdr:col>
      <xdr:colOff>350887</xdr:colOff>
      <xdr:row>7</xdr:row>
      <xdr:rowOff>48294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846767" y="1597669"/>
          <a:ext cx="953453" cy="905958"/>
        </a:xfrm>
        <a:prstGeom prst="ellipse">
          <a:avLst/>
        </a:prstGeom>
      </xdr:spPr>
    </xdr:pic>
    <xdr:clientData/>
  </xdr:twoCellAnchor>
  <xdr:twoCellAnchor editAs="oneCell">
    <xdr:from>
      <xdr:col>94</xdr:col>
      <xdr:colOff>647049</xdr:colOff>
      <xdr:row>6</xdr:row>
      <xdr:rowOff>66605</xdr:rowOff>
    </xdr:from>
    <xdr:to>
      <xdr:col>95</xdr:col>
      <xdr:colOff>453617</xdr:colOff>
      <xdr:row>7</xdr:row>
      <xdr:rowOff>68862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2969316" y="2132472"/>
          <a:ext cx="636301" cy="391723"/>
        </a:xfrm>
        <a:prstGeom prst="rect">
          <a:avLst/>
        </a:prstGeom>
      </xdr:spPr>
    </xdr:pic>
    <xdr:clientData/>
  </xdr:twoCellAnchor>
  <xdr:twoCellAnchor editAs="oneCell">
    <xdr:from>
      <xdr:col>96</xdr:col>
      <xdr:colOff>640017</xdr:colOff>
      <xdr:row>6</xdr:row>
      <xdr:rowOff>61020</xdr:rowOff>
    </xdr:from>
    <xdr:to>
      <xdr:col>97</xdr:col>
      <xdr:colOff>329421</xdr:colOff>
      <xdr:row>7</xdr:row>
      <xdr:rowOff>171814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4621750" y="2126887"/>
          <a:ext cx="519138" cy="500260"/>
        </a:xfrm>
        <a:prstGeom prst="rect">
          <a:avLst/>
        </a:prstGeom>
      </xdr:spPr>
    </xdr:pic>
    <xdr:clientData/>
  </xdr:twoCellAnchor>
  <xdr:twoCellAnchor editAs="oneCell">
    <xdr:from>
      <xdr:col>96</xdr:col>
      <xdr:colOff>697005</xdr:colOff>
      <xdr:row>21</xdr:row>
      <xdr:rowOff>275871</xdr:rowOff>
    </xdr:from>
    <xdr:to>
      <xdr:col>97</xdr:col>
      <xdr:colOff>369796</xdr:colOff>
      <xdr:row>23</xdr:row>
      <xdr:rowOff>92431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4678738" y="8183738"/>
          <a:ext cx="502525" cy="595493"/>
        </a:xfrm>
        <a:prstGeom prst="rect">
          <a:avLst/>
        </a:prstGeom>
      </xdr:spPr>
    </xdr:pic>
    <xdr:clientData/>
  </xdr:twoCellAnchor>
  <xdr:twoCellAnchor editAs="oneCell">
    <xdr:from>
      <xdr:col>100</xdr:col>
      <xdr:colOff>121271</xdr:colOff>
      <xdr:row>18</xdr:row>
      <xdr:rowOff>106538</xdr:rowOff>
    </xdr:from>
    <xdr:to>
      <xdr:col>100</xdr:col>
      <xdr:colOff>623796</xdr:colOff>
      <xdr:row>19</xdr:row>
      <xdr:rowOff>312565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7421938" y="6846005"/>
          <a:ext cx="502525" cy="595493"/>
        </a:xfrm>
        <a:prstGeom prst="rect">
          <a:avLst/>
        </a:prstGeom>
      </xdr:spPr>
    </xdr:pic>
    <xdr:clientData/>
  </xdr:twoCellAnchor>
  <xdr:twoCellAnchor editAs="oneCell">
    <xdr:from>
      <xdr:col>101</xdr:col>
      <xdr:colOff>687909</xdr:colOff>
      <xdr:row>10</xdr:row>
      <xdr:rowOff>383109</xdr:rowOff>
    </xdr:from>
    <xdr:to>
      <xdr:col>102</xdr:col>
      <xdr:colOff>391592</xdr:colOff>
      <xdr:row>12</xdr:row>
      <xdr:rowOff>137591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8818309" y="4006842"/>
          <a:ext cx="533416" cy="533416"/>
        </a:xfrm>
        <a:prstGeom prst="rect">
          <a:avLst/>
        </a:prstGeom>
      </xdr:spPr>
    </xdr:pic>
    <xdr:clientData/>
  </xdr:twoCellAnchor>
  <xdr:twoCellAnchor editAs="oneCell">
    <xdr:from>
      <xdr:col>99</xdr:col>
      <xdr:colOff>710221</xdr:colOff>
      <xdr:row>8</xdr:row>
      <xdr:rowOff>81187</xdr:rowOff>
    </xdr:from>
    <xdr:to>
      <xdr:col>100</xdr:col>
      <xdr:colOff>242280</xdr:colOff>
      <xdr:row>9</xdr:row>
      <xdr:rowOff>83915</xdr:rowOff>
    </xdr:to>
    <xdr:pic>
      <xdr:nvPicPr>
        <xdr:cNvPr id="229" name="Picture 22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7181154" y="2925987"/>
          <a:ext cx="361793" cy="392195"/>
        </a:xfrm>
        <a:prstGeom prst="rect">
          <a:avLst/>
        </a:prstGeom>
      </xdr:spPr>
    </xdr:pic>
    <xdr:clientData/>
  </xdr:twoCellAnchor>
  <xdr:twoCellAnchor editAs="oneCell">
    <xdr:from>
      <xdr:col>101</xdr:col>
      <xdr:colOff>582232</xdr:colOff>
      <xdr:row>8</xdr:row>
      <xdr:rowOff>32557</xdr:rowOff>
    </xdr:from>
    <xdr:to>
      <xdr:col>102</xdr:col>
      <xdr:colOff>366033</xdr:colOff>
      <xdr:row>9</xdr:row>
      <xdr:rowOff>52112</xdr:rowOff>
    </xdr:to>
    <xdr:pic>
      <xdr:nvPicPr>
        <xdr:cNvPr id="230" name="Picture 22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8712632" y="2877357"/>
          <a:ext cx="613534" cy="409022"/>
        </a:xfrm>
        <a:prstGeom prst="rect">
          <a:avLst/>
        </a:prstGeom>
      </xdr:spPr>
    </xdr:pic>
    <xdr:clientData/>
  </xdr:twoCellAnchor>
  <xdr:twoCellAnchor editAs="oneCell">
    <xdr:from>
      <xdr:col>105</xdr:col>
      <xdr:colOff>296537</xdr:colOff>
      <xdr:row>6</xdr:row>
      <xdr:rowOff>72906</xdr:rowOff>
    </xdr:from>
    <xdr:to>
      <xdr:col>106</xdr:col>
      <xdr:colOff>105629</xdr:colOff>
      <xdr:row>7</xdr:row>
      <xdr:rowOff>121828</xdr:rowOff>
    </xdr:to>
    <xdr:pic>
      <xdr:nvPicPr>
        <xdr:cNvPr id="233" name="Picture 232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1745870" y="2138773"/>
          <a:ext cx="638826" cy="438388"/>
        </a:xfrm>
        <a:prstGeom prst="rect">
          <a:avLst/>
        </a:prstGeom>
      </xdr:spPr>
    </xdr:pic>
    <xdr:clientData/>
  </xdr:twoCellAnchor>
  <xdr:twoCellAnchor editAs="oneCell">
    <xdr:from>
      <xdr:col>107</xdr:col>
      <xdr:colOff>161070</xdr:colOff>
      <xdr:row>6</xdr:row>
      <xdr:rowOff>89839</xdr:rowOff>
    </xdr:from>
    <xdr:to>
      <xdr:col>107</xdr:col>
      <xdr:colOff>799896</xdr:colOff>
      <xdr:row>7</xdr:row>
      <xdr:rowOff>138761</xdr:rowOff>
    </xdr:to>
    <xdr:pic>
      <xdr:nvPicPr>
        <xdr:cNvPr id="234" name="Picture 23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3269870" y="2155706"/>
          <a:ext cx="638826" cy="438388"/>
        </a:xfrm>
        <a:prstGeom prst="rect">
          <a:avLst/>
        </a:prstGeom>
      </xdr:spPr>
    </xdr:pic>
    <xdr:clientData/>
  </xdr:twoCellAnchor>
  <xdr:twoCellAnchor editAs="oneCell">
    <xdr:from>
      <xdr:col>92</xdr:col>
      <xdr:colOff>706039</xdr:colOff>
      <xdr:row>10</xdr:row>
      <xdr:rowOff>107284</xdr:rowOff>
    </xdr:from>
    <xdr:to>
      <xdr:col>93</xdr:col>
      <xdr:colOff>360763</xdr:colOff>
      <xdr:row>11</xdr:row>
      <xdr:rowOff>180582</xdr:rowOff>
    </xdr:to>
    <xdr:pic>
      <xdr:nvPicPr>
        <xdr:cNvPr id="235" name="Picture 234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1368839" y="3731017"/>
          <a:ext cx="484457" cy="462765"/>
        </a:xfrm>
        <a:prstGeom prst="rect">
          <a:avLst/>
        </a:prstGeom>
      </xdr:spPr>
    </xdr:pic>
    <xdr:clientData/>
  </xdr:twoCellAnchor>
  <xdr:twoCellAnchor editAs="oneCell">
    <xdr:from>
      <xdr:col>99</xdr:col>
      <xdr:colOff>714490</xdr:colOff>
      <xdr:row>11</xdr:row>
      <xdr:rowOff>99245</xdr:rowOff>
    </xdr:from>
    <xdr:to>
      <xdr:col>100</xdr:col>
      <xdr:colOff>487786</xdr:colOff>
      <xdr:row>12</xdr:row>
      <xdr:rowOff>209792</xdr:rowOff>
    </xdr:to>
    <xdr:pic>
      <xdr:nvPicPr>
        <xdr:cNvPr id="236" name="Picture 235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ackgroundRemoval t="0" b="100000" l="0" r="100000">
                      <a14:foregroundMark x1="52083" y1="72362" x2="52083" y2="72362"/>
                      <a14:foregroundMark x1="55000" y1="73869" x2="55000" y2="73869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77185423" y="4112445"/>
          <a:ext cx="603030" cy="500014"/>
        </a:xfrm>
        <a:prstGeom prst="rect">
          <a:avLst/>
        </a:prstGeom>
      </xdr:spPr>
    </xdr:pic>
    <xdr:clientData/>
  </xdr:twoCellAnchor>
  <xdr:twoCellAnchor editAs="oneCell">
    <xdr:from>
      <xdr:col>104</xdr:col>
      <xdr:colOff>124167</xdr:colOff>
      <xdr:row>6</xdr:row>
      <xdr:rowOff>131932</xdr:rowOff>
    </xdr:from>
    <xdr:to>
      <xdr:col>104</xdr:col>
      <xdr:colOff>824098</xdr:colOff>
      <xdr:row>7</xdr:row>
      <xdr:rowOff>223669</xdr:rowOff>
    </xdr:to>
    <xdr:pic>
      <xdr:nvPicPr>
        <xdr:cNvPr id="237" name="Picture 23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0743767" y="2197799"/>
          <a:ext cx="699931" cy="481203"/>
        </a:xfrm>
        <a:prstGeom prst="rect">
          <a:avLst/>
        </a:prstGeom>
      </xdr:spPr>
    </xdr:pic>
    <xdr:clientData/>
  </xdr:twoCellAnchor>
  <xdr:twoCellAnchor editAs="oneCell">
    <xdr:from>
      <xdr:col>96</xdr:col>
      <xdr:colOff>478637</xdr:colOff>
      <xdr:row>18</xdr:row>
      <xdr:rowOff>228674</xdr:rowOff>
    </xdr:from>
    <xdr:to>
      <xdr:col>97</xdr:col>
      <xdr:colOff>418827</xdr:colOff>
      <xdr:row>19</xdr:row>
      <xdr:rowOff>313193</xdr:rowOff>
    </xdr:to>
    <xdr:pic>
      <xdr:nvPicPr>
        <xdr:cNvPr id="238" name="Picture 237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4460370" y="6968141"/>
          <a:ext cx="769924" cy="473985"/>
        </a:xfrm>
        <a:prstGeom prst="rect">
          <a:avLst/>
        </a:prstGeom>
      </xdr:spPr>
    </xdr:pic>
    <xdr:clientData/>
  </xdr:twoCellAnchor>
  <xdr:twoCellAnchor editAs="oneCell">
    <xdr:from>
      <xdr:col>92</xdr:col>
      <xdr:colOff>779645</xdr:colOff>
      <xdr:row>6</xdr:row>
      <xdr:rowOff>16414</xdr:rowOff>
    </xdr:from>
    <xdr:to>
      <xdr:col>93</xdr:col>
      <xdr:colOff>448017</xdr:colOff>
      <xdr:row>7</xdr:row>
      <xdr:rowOff>135989</xdr:rowOff>
    </xdr:to>
    <xdr:pic>
      <xdr:nvPicPr>
        <xdr:cNvPr id="239" name="Picture 23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1442445" y="2082281"/>
          <a:ext cx="498105" cy="509041"/>
        </a:xfrm>
        <a:prstGeom prst="rect">
          <a:avLst/>
        </a:prstGeom>
      </xdr:spPr>
    </xdr:pic>
    <xdr:clientData/>
  </xdr:twoCellAnchor>
  <xdr:twoCellAnchor editAs="oneCell">
    <xdr:from>
      <xdr:col>94</xdr:col>
      <xdr:colOff>651780</xdr:colOff>
      <xdr:row>10</xdr:row>
      <xdr:rowOff>112561</xdr:rowOff>
    </xdr:from>
    <xdr:to>
      <xdr:col>95</xdr:col>
      <xdr:colOff>340030</xdr:colOff>
      <xdr:row>11</xdr:row>
      <xdr:rowOff>216091</xdr:rowOff>
    </xdr:to>
    <xdr:pic>
      <xdr:nvPicPr>
        <xdr:cNvPr id="240" name="Picture 239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2974047" y="3736294"/>
          <a:ext cx="517983" cy="492997"/>
        </a:xfrm>
        <a:prstGeom prst="rect">
          <a:avLst/>
        </a:prstGeom>
      </xdr:spPr>
    </xdr:pic>
    <xdr:clientData/>
  </xdr:twoCellAnchor>
  <xdr:twoCellAnchor editAs="oneCell">
    <xdr:from>
      <xdr:col>96</xdr:col>
      <xdr:colOff>587416</xdr:colOff>
      <xdr:row>10</xdr:row>
      <xdr:rowOff>40003</xdr:rowOff>
    </xdr:from>
    <xdr:to>
      <xdr:col>97</xdr:col>
      <xdr:colOff>305815</xdr:colOff>
      <xdr:row>11</xdr:row>
      <xdr:rowOff>125093</xdr:rowOff>
    </xdr:to>
    <xdr:pic>
      <xdr:nvPicPr>
        <xdr:cNvPr id="241" name="Picture 240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ackgroundRemoval t="0" b="100000" l="0" r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74569149" y="3663736"/>
          <a:ext cx="548133" cy="474557"/>
        </a:xfrm>
        <a:prstGeom prst="rect">
          <a:avLst/>
        </a:prstGeom>
      </xdr:spPr>
    </xdr:pic>
    <xdr:clientData/>
  </xdr:twoCellAnchor>
  <xdr:twoCellAnchor editAs="oneCell">
    <xdr:from>
      <xdr:col>92</xdr:col>
      <xdr:colOff>535028</xdr:colOff>
      <xdr:row>14</xdr:row>
      <xdr:rowOff>27030</xdr:rowOff>
    </xdr:from>
    <xdr:to>
      <xdr:col>93</xdr:col>
      <xdr:colOff>243899</xdr:colOff>
      <xdr:row>15</xdr:row>
      <xdr:rowOff>176167</xdr:rowOff>
    </xdr:to>
    <xdr:pic>
      <xdr:nvPicPr>
        <xdr:cNvPr id="242" name="team393941.gif" descr="movie::file://localhost/Users/davewhiffen2016/Downloads/team393941.gif"/>
        <xdr:cNvPicPr/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1197828" y="5208630"/>
          <a:ext cx="538604" cy="538604"/>
        </a:xfrm>
        <a:prstGeom prst="rect">
          <a:avLst/>
        </a:prstGeom>
      </xdr:spPr>
    </xdr:pic>
    <xdr:clientData/>
  </xdr:twoCellAnchor>
  <xdr:twoCellAnchor editAs="oneCell">
    <xdr:from>
      <xdr:col>96</xdr:col>
      <xdr:colOff>566206</xdr:colOff>
      <xdr:row>13</xdr:row>
      <xdr:rowOff>346074</xdr:rowOff>
    </xdr:from>
    <xdr:to>
      <xdr:col>97</xdr:col>
      <xdr:colOff>424395</xdr:colOff>
      <xdr:row>15</xdr:row>
      <xdr:rowOff>255063</xdr:rowOff>
    </xdr:to>
    <xdr:pic>
      <xdr:nvPicPr>
        <xdr:cNvPr id="243" name="Picture 242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BEBA8EAE-BF5A-486C-A8C5-ECC9F3942E4B}">
              <a14:imgProps xmlns:a14="http://schemas.microsoft.com/office/drawing/2010/main">
                <a14:imgLayer r:embed="rId70">
                  <a14:imgEffect>
                    <a14:backgroundRemoval t="0" b="100000" l="0" r="100000">
                      <a14:foregroundMark x1="58235" y1="45294" x2="58235" y2="45294"/>
                      <a14:foregroundMark x1="53529" y1="30000" x2="53529" y2="30000"/>
                      <a14:foregroundMark x1="47059" y1="28824" x2="47059" y2="2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74547939" y="5138207"/>
          <a:ext cx="687923" cy="687923"/>
        </a:xfrm>
        <a:prstGeom prst="rect">
          <a:avLst/>
        </a:prstGeom>
      </xdr:spPr>
    </xdr:pic>
    <xdr:clientData/>
  </xdr:twoCellAnchor>
  <xdr:twoCellAnchor editAs="oneCell">
    <xdr:from>
      <xdr:col>94</xdr:col>
      <xdr:colOff>738926</xdr:colOff>
      <xdr:row>18</xdr:row>
      <xdr:rowOff>140964</xdr:rowOff>
    </xdr:from>
    <xdr:to>
      <xdr:col>95</xdr:col>
      <xdr:colOff>399842</xdr:colOff>
      <xdr:row>19</xdr:row>
      <xdr:rowOff>260539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3061193" y="6880431"/>
          <a:ext cx="490649" cy="509041"/>
        </a:xfrm>
        <a:prstGeom prst="rect">
          <a:avLst/>
        </a:prstGeom>
      </xdr:spPr>
    </xdr:pic>
    <xdr:clientData/>
  </xdr:twoCellAnchor>
  <xdr:twoCellAnchor editAs="oneCell">
    <xdr:from>
      <xdr:col>92</xdr:col>
      <xdr:colOff>750751</xdr:colOff>
      <xdr:row>18</xdr:row>
      <xdr:rowOff>208884</xdr:rowOff>
    </xdr:from>
    <xdr:to>
      <xdr:col>93</xdr:col>
      <xdr:colOff>383783</xdr:colOff>
      <xdr:row>19</xdr:row>
      <xdr:rowOff>282183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71413551" y="6948351"/>
          <a:ext cx="462765" cy="462765"/>
        </a:xfrm>
        <a:prstGeom prst="rect">
          <a:avLst/>
        </a:prstGeom>
      </xdr:spPr>
    </xdr:pic>
    <xdr:clientData/>
  </xdr:twoCellAnchor>
  <xdr:twoCellAnchor editAs="oneCell">
    <xdr:from>
      <xdr:col>94</xdr:col>
      <xdr:colOff>822348</xdr:colOff>
      <xdr:row>22</xdr:row>
      <xdr:rowOff>182990</xdr:rowOff>
    </xdr:from>
    <xdr:to>
      <xdr:col>95</xdr:col>
      <xdr:colOff>508613</xdr:colOff>
      <xdr:row>23</xdr:row>
      <xdr:rowOff>182135</xdr:rowOff>
    </xdr:to>
    <xdr:pic>
      <xdr:nvPicPr>
        <xdr:cNvPr id="247" name="Picture 246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2765308" y="8605630"/>
          <a:ext cx="509225" cy="395385"/>
        </a:xfrm>
        <a:prstGeom prst="rect">
          <a:avLst/>
        </a:prstGeom>
      </xdr:spPr>
    </xdr:pic>
    <xdr:clientData/>
  </xdr:twoCellAnchor>
  <xdr:twoCellAnchor editAs="oneCell">
    <xdr:from>
      <xdr:col>93</xdr:col>
      <xdr:colOff>44393</xdr:colOff>
      <xdr:row>22</xdr:row>
      <xdr:rowOff>222393</xdr:rowOff>
    </xdr:from>
    <xdr:to>
      <xdr:col>93</xdr:col>
      <xdr:colOff>527108</xdr:colOff>
      <xdr:row>23</xdr:row>
      <xdr:rowOff>125587</xdr:rowOff>
    </xdr:to>
    <xdr:pic>
      <xdr:nvPicPr>
        <xdr:cNvPr id="248" name="Trapperslogo.gif" descr="movie::file://localhost/Users/davewhiffen2016/Downloads/Trapperslogo.gif"/>
        <xdr:cNvPicPr/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71164393" y="8645033"/>
          <a:ext cx="482715" cy="299434"/>
        </a:xfrm>
        <a:prstGeom prst="rect">
          <a:avLst/>
        </a:prstGeom>
      </xdr:spPr>
    </xdr:pic>
    <xdr:clientData/>
  </xdr:twoCellAnchor>
  <xdr:twoCellAnchor editAs="oneCell">
    <xdr:from>
      <xdr:col>93</xdr:col>
      <xdr:colOff>66997</xdr:colOff>
      <xdr:row>25</xdr:row>
      <xdr:rowOff>163265</xdr:rowOff>
    </xdr:from>
    <xdr:to>
      <xdr:col>93</xdr:col>
      <xdr:colOff>512124</xdr:colOff>
      <xdr:row>27</xdr:row>
      <xdr:rowOff>149155</xdr:rowOff>
    </xdr:to>
    <xdr:pic>
      <xdr:nvPicPr>
        <xdr:cNvPr id="249" name="oppteam_1341296501_23.gif" descr="movie::file://localhost/Users/davewhiffen2016/Downloads/oppteam_1341296501_23.gif"/>
        <xdr:cNvPicPr/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71186997" y="9774625"/>
          <a:ext cx="445127" cy="351650"/>
        </a:xfrm>
        <a:prstGeom prst="rect">
          <a:avLst/>
        </a:prstGeom>
      </xdr:spPr>
    </xdr:pic>
    <xdr:clientData/>
  </xdr:twoCellAnchor>
  <xdr:twoCellAnchor editAs="oneCell">
    <xdr:from>
      <xdr:col>99</xdr:col>
      <xdr:colOff>785402</xdr:colOff>
      <xdr:row>14</xdr:row>
      <xdr:rowOff>101279</xdr:rowOff>
    </xdr:from>
    <xdr:to>
      <xdr:col>100</xdr:col>
      <xdr:colOff>466819</xdr:colOff>
      <xdr:row>15</xdr:row>
      <xdr:rowOff>178122</xdr:rowOff>
    </xdr:to>
    <xdr:pic>
      <xdr:nvPicPr>
        <xdr:cNvPr id="250" name="Picture 249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76843162" y="5353999"/>
          <a:ext cx="504377" cy="473083"/>
        </a:xfrm>
        <a:prstGeom prst="rect">
          <a:avLst/>
        </a:prstGeom>
      </xdr:spPr>
    </xdr:pic>
    <xdr:clientData/>
  </xdr:twoCellAnchor>
  <xdr:twoCellAnchor editAs="oneCell">
    <xdr:from>
      <xdr:col>101</xdr:col>
      <xdr:colOff>715148</xdr:colOff>
      <xdr:row>14</xdr:row>
      <xdr:rowOff>243047</xdr:rowOff>
    </xdr:from>
    <xdr:to>
      <xdr:col>102</xdr:col>
      <xdr:colOff>565013</xdr:colOff>
      <xdr:row>15</xdr:row>
      <xdr:rowOff>282734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78418828" y="5495767"/>
          <a:ext cx="672825" cy="435927"/>
        </a:xfrm>
        <a:prstGeom prst="rect">
          <a:avLst/>
        </a:prstGeom>
      </xdr:spPr>
    </xdr:pic>
    <xdr:clientData/>
  </xdr:twoCellAnchor>
  <xdr:twoCellAnchor editAs="oneCell">
    <xdr:from>
      <xdr:col>102</xdr:col>
      <xdr:colOff>42439</xdr:colOff>
      <xdr:row>18</xdr:row>
      <xdr:rowOff>148629</xdr:rowOff>
    </xdr:from>
    <xdr:to>
      <xdr:col>102</xdr:col>
      <xdr:colOff>501121</xdr:colOff>
      <xdr:row>19</xdr:row>
      <xdr:rowOff>209512</xdr:rowOff>
    </xdr:to>
    <xdr:pic>
      <xdr:nvPicPr>
        <xdr:cNvPr id="252" name="Picture 251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78569079" y="6986309"/>
          <a:ext cx="458682" cy="457123"/>
        </a:xfrm>
        <a:prstGeom prst="rect">
          <a:avLst/>
        </a:prstGeom>
      </xdr:spPr>
    </xdr:pic>
    <xdr:clientData/>
  </xdr:twoCellAnchor>
  <xdr:twoCellAnchor editAs="oneCell">
    <xdr:from>
      <xdr:col>94</xdr:col>
      <xdr:colOff>631572</xdr:colOff>
      <xdr:row>14</xdr:row>
      <xdr:rowOff>25889</xdr:rowOff>
    </xdr:from>
    <xdr:to>
      <xdr:col>95</xdr:col>
      <xdr:colOff>384429</xdr:colOff>
      <xdr:row>15</xdr:row>
      <xdr:rowOff>197632</xdr:rowOff>
    </xdr:to>
    <xdr:pic>
      <xdr:nvPicPr>
        <xdr:cNvPr id="253" name="Picture 252"/>
        <xdr:cNvPicPr>
          <a:picLocks noChangeAspect="1"/>
        </xdr:cNvPicPr>
      </xdr:nvPicPr>
      <xdr:blipFill rotWithShape="1">
        <a:blip xmlns:r="http://schemas.openxmlformats.org/officeDocument/2006/relationships" r:embed="rId79">
          <a:extLst>
            <a:ext uri="{BEBA8EAE-BF5A-486C-A8C5-ECC9F3942E4B}">
              <a14:imgProps xmlns:a14="http://schemas.microsoft.com/office/drawing/2010/main">
                <a14:imgLayer r:embed="rId80">
                  <a14:imgEffect>
                    <a14:backgroundRemoval t="9556" b="61112" l="31538" r="73351"/>
                  </a14:imgEffect>
                </a14:imgLayer>
              </a14:imgProps>
            </a:ext>
          </a:extLst>
        </a:blip>
        <a:srcRect l="26311" t="3111" r="21422" b="32444"/>
        <a:stretch/>
      </xdr:blipFill>
      <xdr:spPr>
        <a:xfrm>
          <a:off x="72574532" y="5278609"/>
          <a:ext cx="575817" cy="567983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86327</xdr:colOff>
      <xdr:row>46</xdr:row>
      <xdr:rowOff>32891</xdr:rowOff>
    </xdr:from>
    <xdr:to>
      <xdr:col>1</xdr:col>
      <xdr:colOff>390126</xdr:colOff>
      <xdr:row>46</xdr:row>
      <xdr:rowOff>336550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8127" y="17711291"/>
          <a:ext cx="303799" cy="303659"/>
        </a:xfrm>
        <a:prstGeom prst="ellipse">
          <a:avLst/>
        </a:prstGeom>
      </xdr:spPr>
    </xdr:pic>
    <xdr:clientData/>
  </xdr:twoCellAnchor>
  <xdr:twoCellAnchor editAs="oneCell">
    <xdr:from>
      <xdr:col>1</xdr:col>
      <xdr:colOff>86327</xdr:colOff>
      <xdr:row>45</xdr:row>
      <xdr:rowOff>31885</xdr:rowOff>
    </xdr:from>
    <xdr:to>
      <xdr:col>1</xdr:col>
      <xdr:colOff>390126</xdr:colOff>
      <xdr:row>45</xdr:row>
      <xdr:rowOff>335544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8127" y="17354685"/>
          <a:ext cx="303799" cy="303659"/>
        </a:xfrm>
        <a:prstGeom prst="ellipse">
          <a:avLst/>
        </a:prstGeom>
      </xdr:spPr>
    </xdr:pic>
    <xdr:clientData/>
  </xdr:twoCellAnchor>
  <xdr:twoCellAnchor editAs="oneCell">
    <xdr:from>
      <xdr:col>1</xdr:col>
      <xdr:colOff>86327</xdr:colOff>
      <xdr:row>47</xdr:row>
      <xdr:rowOff>35185</xdr:rowOff>
    </xdr:from>
    <xdr:to>
      <xdr:col>1</xdr:col>
      <xdr:colOff>390126</xdr:colOff>
      <xdr:row>47</xdr:row>
      <xdr:rowOff>323850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8127" y="18069185"/>
          <a:ext cx="303799" cy="288665"/>
        </a:xfrm>
        <a:prstGeom prst="ellipse">
          <a:avLst/>
        </a:prstGeom>
      </xdr:spPr>
    </xdr:pic>
    <xdr:clientData/>
  </xdr:twoCellAnchor>
  <xdr:twoCellAnchor>
    <xdr:from>
      <xdr:col>0</xdr:col>
      <xdr:colOff>71741</xdr:colOff>
      <xdr:row>0</xdr:row>
      <xdr:rowOff>6240</xdr:rowOff>
    </xdr:from>
    <xdr:to>
      <xdr:col>0</xdr:col>
      <xdr:colOff>417972</xdr:colOff>
      <xdr:row>2</xdr:row>
      <xdr:rowOff>16745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741" y="476140"/>
          <a:ext cx="346231" cy="378805"/>
        </a:xfrm>
        <a:prstGeom prst="rect">
          <a:avLst/>
        </a:prstGeom>
      </xdr:spPr>
    </xdr:pic>
    <xdr:clientData/>
  </xdr:twoCellAnchor>
  <xdr:twoCellAnchor editAs="oneCell">
    <xdr:from>
      <xdr:col>3</xdr:col>
      <xdr:colOff>490581</xdr:colOff>
      <xdr:row>0</xdr:row>
      <xdr:rowOff>50440</xdr:rowOff>
    </xdr:from>
    <xdr:to>
      <xdr:col>4</xdr:col>
      <xdr:colOff>138842</xdr:colOff>
      <xdr:row>1</xdr:row>
      <xdr:rowOff>125545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86181" y="520340"/>
          <a:ext cx="257861" cy="252905"/>
        </a:xfrm>
        <a:prstGeom prst="rect">
          <a:avLst/>
        </a:prstGeom>
      </xdr:spPr>
    </xdr:pic>
    <xdr:clientData/>
  </xdr:twoCellAnchor>
  <xdr:twoCellAnchor editAs="oneCell">
    <xdr:from>
      <xdr:col>6</xdr:col>
      <xdr:colOff>515434</xdr:colOff>
      <xdr:row>0</xdr:row>
      <xdr:rowOff>31893</xdr:rowOff>
    </xdr:from>
    <xdr:to>
      <xdr:col>7</xdr:col>
      <xdr:colOff>17835</xdr:colOff>
      <xdr:row>1</xdr:row>
      <xdr:rowOff>107806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49334" y="501793"/>
          <a:ext cx="251700" cy="253713"/>
        </a:xfrm>
        <a:prstGeom prst="rect">
          <a:avLst/>
        </a:prstGeom>
      </xdr:spPr>
    </xdr:pic>
    <xdr:clientData/>
  </xdr:twoCellAnchor>
  <xdr:twoCellAnchor editAs="oneCell">
    <xdr:from>
      <xdr:col>23</xdr:col>
      <xdr:colOff>100269</xdr:colOff>
      <xdr:row>0</xdr:row>
      <xdr:rowOff>30255</xdr:rowOff>
    </xdr:from>
    <xdr:to>
      <xdr:col>23</xdr:col>
      <xdr:colOff>400340</xdr:colOff>
      <xdr:row>1</xdr:row>
      <xdr:rowOff>156615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2344" b="89844" l="9766" r="89844">
                      <a14:foregroundMark x1="46484" y1="14453" x2="46484" y2="14453"/>
                      <a14:foregroundMark x1="60547" y1="15234" x2="60547" y2="15234"/>
                      <a14:backgroundMark x1="50391" y1="12891" x2="50391" y2="128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701969" y="500155"/>
          <a:ext cx="300071" cy="304160"/>
        </a:xfrm>
        <a:prstGeom prst="rect">
          <a:avLst/>
        </a:prstGeom>
      </xdr:spPr>
    </xdr:pic>
    <xdr:clientData/>
  </xdr:twoCellAnchor>
  <xdr:twoCellAnchor editAs="oneCell">
    <xdr:from>
      <xdr:col>14</xdr:col>
      <xdr:colOff>151614</xdr:colOff>
      <xdr:row>0</xdr:row>
      <xdr:rowOff>61054</xdr:rowOff>
    </xdr:from>
    <xdr:to>
      <xdr:col>14</xdr:col>
      <xdr:colOff>537686</xdr:colOff>
      <xdr:row>1</xdr:row>
      <xdr:rowOff>123104</xdr:rowOff>
    </xdr:to>
    <xdr:pic>
      <xdr:nvPicPr>
        <xdr:cNvPr id="9" name="Picture 8"/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10000" b="90000" l="10000" r="90000">
                      <a14:foregroundMark x1="66222" y1="87111" x2="66222" y2="87111"/>
                      <a14:foregroundMark x1="49333" y1="61556" x2="49333" y2="61556"/>
                      <a14:foregroundMark x1="57333" y1="48444" x2="64889" y2="55556"/>
                      <a14:foregroundMark x1="37556" y1="49778" x2="60000" y2="49778"/>
                      <a14:foregroundMark x1="37111" y1="35111" x2="65333" y2="34222"/>
                      <a14:foregroundMark x1="64000" y1="21111" x2="34444" y2="24667"/>
                      <a14:foregroundMark x1="39778" y1="30000" x2="40667" y2="75778"/>
                      <a14:foregroundMark x1="60889" y1="29111" x2="61333" y2="77111"/>
                      <a14:foregroundMark x1="34000" y1="76222" x2="68000" y2="75778"/>
                      <a14:foregroundMark x1="37556" y1="70889" x2="66667" y2="70889"/>
                      <a14:foregroundMark x1="50000" y1="67333" x2="42000" y2="60222"/>
                      <a14:foregroundMark x1="49556" y1="29778" x2="45556" y2="27778"/>
                      <a14:foregroundMark x1="50667" y1="24667" x2="44222" y2="24667"/>
                      <a14:foregroundMark x1="41778" y1="28222" x2="32222" y2="28889"/>
                      <a14:foregroundMark x1="37778" y1="58444" x2="34222" y2="58444"/>
                      <a14:foregroundMark x1="58667" y1="64222" x2="56000" y2="64000"/>
                      <a14:foregroundMark x1="37556" y1="64444" x2="28222" y2="64444"/>
                    </a14:backgroundRemoval>
                  </a14:imgEffect>
                </a14:imgLayer>
              </a14:imgProps>
            </a:ext>
          </a:extLst>
        </a:blip>
        <a:srcRect l="29513" t="15380" r="28003" b="15236"/>
        <a:stretch/>
      </xdr:blipFill>
      <xdr:spPr>
        <a:xfrm rot="5400000">
          <a:off x="9127425" y="457843"/>
          <a:ext cx="239850" cy="386072"/>
        </a:xfrm>
        <a:prstGeom prst="rect">
          <a:avLst/>
        </a:prstGeom>
      </xdr:spPr>
    </xdr:pic>
    <xdr:clientData/>
  </xdr:twoCellAnchor>
  <xdr:twoCellAnchor editAs="oneCell">
    <xdr:from>
      <xdr:col>18</xdr:col>
      <xdr:colOff>258778</xdr:colOff>
      <xdr:row>0</xdr:row>
      <xdr:rowOff>45241</xdr:rowOff>
    </xdr:from>
    <xdr:to>
      <xdr:col>19</xdr:col>
      <xdr:colOff>86464</xdr:colOff>
      <xdr:row>1</xdr:row>
      <xdr:rowOff>162241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9585" b="93450" l="0" r="100000"/>
                  </a14:imgEffect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345878" y="515141"/>
          <a:ext cx="284887" cy="294800"/>
        </a:xfrm>
        <a:prstGeom prst="rect">
          <a:avLst/>
        </a:prstGeom>
      </xdr:spPr>
    </xdr:pic>
    <xdr:clientData/>
  </xdr:twoCellAnchor>
  <xdr:twoCellAnchor editAs="oneCell">
    <xdr:from>
      <xdr:col>9</xdr:col>
      <xdr:colOff>408348</xdr:colOff>
      <xdr:row>0</xdr:row>
      <xdr:rowOff>46257</xdr:rowOff>
    </xdr:from>
    <xdr:to>
      <xdr:col>10</xdr:col>
      <xdr:colOff>180252</xdr:colOff>
      <xdr:row>2</xdr:row>
      <xdr:rowOff>16337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580548" y="516157"/>
          <a:ext cx="318005" cy="312980"/>
        </a:xfrm>
        <a:prstGeom prst="rect">
          <a:avLst/>
        </a:prstGeom>
      </xdr:spPr>
    </xdr:pic>
    <xdr:clientData/>
  </xdr:twoCellAnchor>
  <xdr:twoCellAnchor editAs="oneCell">
    <xdr:from>
      <xdr:col>4</xdr:col>
      <xdr:colOff>78178</xdr:colOff>
      <xdr:row>25</xdr:row>
      <xdr:rowOff>68782</xdr:rowOff>
    </xdr:from>
    <xdr:to>
      <xdr:col>4</xdr:col>
      <xdr:colOff>356517</xdr:colOff>
      <xdr:row>26</xdr:row>
      <xdr:rowOff>151167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83378" y="10177982"/>
          <a:ext cx="278339" cy="268652"/>
        </a:xfrm>
        <a:prstGeom prst="rect">
          <a:avLst/>
        </a:prstGeom>
      </xdr:spPr>
    </xdr:pic>
    <xdr:clientData/>
  </xdr:twoCellAnchor>
  <xdr:twoCellAnchor editAs="oneCell">
    <xdr:from>
      <xdr:col>6</xdr:col>
      <xdr:colOff>466811</xdr:colOff>
      <xdr:row>25</xdr:row>
      <xdr:rowOff>51866</xdr:rowOff>
    </xdr:from>
    <xdr:to>
      <xdr:col>6</xdr:col>
      <xdr:colOff>743682</xdr:colOff>
      <xdr:row>26</xdr:row>
      <xdr:rowOff>134186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25078" y="10161066"/>
          <a:ext cx="276871" cy="268587"/>
        </a:xfrm>
        <a:prstGeom prst="rect">
          <a:avLst/>
        </a:prstGeom>
      </xdr:spPr>
    </xdr:pic>
    <xdr:clientData/>
  </xdr:twoCellAnchor>
  <xdr:twoCellAnchor editAs="oneCell">
    <xdr:from>
      <xdr:col>22</xdr:col>
      <xdr:colOff>557347</xdr:colOff>
      <xdr:row>25</xdr:row>
      <xdr:rowOff>41068</xdr:rowOff>
    </xdr:from>
    <xdr:to>
      <xdr:col>23</xdr:col>
      <xdr:colOff>213591</xdr:colOff>
      <xdr:row>26</xdr:row>
      <xdr:rowOff>178881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2344" b="89844" l="9766" r="89844">
                      <a14:foregroundMark x1="46484" y1="14453" x2="46484" y2="14453"/>
                      <a14:foregroundMark x1="60547" y1="15234" x2="60547" y2="15234"/>
                      <a14:backgroundMark x1="50391" y1="12891" x2="50391" y2="128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951614" y="10150268"/>
          <a:ext cx="333577" cy="324080"/>
        </a:xfrm>
        <a:prstGeom prst="rect">
          <a:avLst/>
        </a:prstGeom>
      </xdr:spPr>
    </xdr:pic>
    <xdr:clientData/>
  </xdr:twoCellAnchor>
  <xdr:twoCellAnchor editAs="oneCell">
    <xdr:from>
      <xdr:col>14</xdr:col>
      <xdr:colOff>10096</xdr:colOff>
      <xdr:row>25</xdr:row>
      <xdr:rowOff>88431</xdr:rowOff>
    </xdr:from>
    <xdr:to>
      <xdr:col>14</xdr:col>
      <xdr:colOff>396168</xdr:colOff>
      <xdr:row>26</xdr:row>
      <xdr:rowOff>131518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ackgroundRemoval t="10000" b="90000" l="10000" r="90000">
                      <a14:foregroundMark x1="66222" y1="87111" x2="66222" y2="87111"/>
                      <a14:foregroundMark x1="49333" y1="61556" x2="49333" y2="61556"/>
                      <a14:foregroundMark x1="57333" y1="48444" x2="64889" y2="55556"/>
                      <a14:foregroundMark x1="37556" y1="49778" x2="60000" y2="49778"/>
                      <a14:foregroundMark x1="37111" y1="35111" x2="65333" y2="34222"/>
                      <a14:foregroundMark x1="64000" y1="21111" x2="34444" y2="24667"/>
                      <a14:foregroundMark x1="39778" y1="30000" x2="40667" y2="75778"/>
                      <a14:foregroundMark x1="60889" y1="29111" x2="61333" y2="77111"/>
                      <a14:foregroundMark x1="34000" y1="76222" x2="68000" y2="75778"/>
                      <a14:foregroundMark x1="37556" y1="70889" x2="66667" y2="70889"/>
                      <a14:foregroundMark x1="50000" y1="67333" x2="42000" y2="60222"/>
                      <a14:foregroundMark x1="49556" y1="29778" x2="45556" y2="27778"/>
                      <a14:foregroundMark x1="50667" y1="24667" x2="44222" y2="24667"/>
                      <a14:foregroundMark x1="41778" y1="28222" x2="32222" y2="28889"/>
                      <a14:foregroundMark x1="37778" y1="58444" x2="34222" y2="58444"/>
                      <a14:foregroundMark x1="58667" y1="64222" x2="56000" y2="64000"/>
                      <a14:foregroundMark x1="37556" y1="64444" x2="28222" y2="64444"/>
                    </a14:backgroundRemoval>
                  </a14:imgEffect>
                </a14:imgLayer>
              </a14:imgProps>
            </a:ext>
          </a:extLst>
        </a:blip>
        <a:srcRect l="29513" t="15380" r="28003" b="15236"/>
        <a:stretch/>
      </xdr:blipFill>
      <xdr:spPr>
        <a:xfrm rot="5400000">
          <a:off x="9435655" y="10119272"/>
          <a:ext cx="229354" cy="386072"/>
        </a:xfrm>
        <a:prstGeom prst="rect">
          <a:avLst/>
        </a:prstGeom>
      </xdr:spPr>
    </xdr:pic>
    <xdr:clientData/>
  </xdr:twoCellAnchor>
  <xdr:twoCellAnchor editAs="oneCell">
    <xdr:from>
      <xdr:col>18</xdr:col>
      <xdr:colOff>76463</xdr:colOff>
      <xdr:row>25</xdr:row>
      <xdr:rowOff>35250</xdr:rowOff>
    </xdr:from>
    <xdr:to>
      <xdr:col>18</xdr:col>
      <xdr:colOff>421177</xdr:colOff>
      <xdr:row>26</xdr:row>
      <xdr:rowOff>171999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9585" b="93450" l="0" r="100000"/>
                  </a14:imgEffect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591130" y="10144450"/>
          <a:ext cx="344714" cy="335716"/>
        </a:xfrm>
        <a:prstGeom prst="rect">
          <a:avLst/>
        </a:prstGeom>
      </xdr:spPr>
    </xdr:pic>
    <xdr:clientData/>
  </xdr:twoCellAnchor>
  <xdr:twoCellAnchor editAs="oneCell">
    <xdr:from>
      <xdr:col>9</xdr:col>
      <xdr:colOff>308562</xdr:colOff>
      <xdr:row>25</xdr:row>
      <xdr:rowOff>51866</xdr:rowOff>
    </xdr:from>
    <xdr:to>
      <xdr:col>10</xdr:col>
      <xdr:colOff>80466</xdr:colOff>
      <xdr:row>26</xdr:row>
      <xdr:rowOff>168083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946429" y="10161066"/>
          <a:ext cx="313770" cy="302484"/>
        </a:xfrm>
        <a:prstGeom prst="rect">
          <a:avLst/>
        </a:prstGeom>
      </xdr:spPr>
    </xdr:pic>
    <xdr:clientData/>
  </xdr:twoCellAnchor>
  <xdr:twoCellAnchor editAs="oneCell">
    <xdr:from>
      <xdr:col>0</xdr:col>
      <xdr:colOff>109687</xdr:colOff>
      <xdr:row>25</xdr:row>
      <xdr:rowOff>29425</xdr:rowOff>
    </xdr:from>
    <xdr:to>
      <xdr:col>1</xdr:col>
      <xdr:colOff>22905</xdr:colOff>
      <xdr:row>26</xdr:row>
      <xdr:rowOff>177824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9687" y="10138625"/>
          <a:ext cx="353485" cy="334666"/>
        </a:xfrm>
        <a:prstGeom prst="rect">
          <a:avLst/>
        </a:prstGeom>
      </xdr:spPr>
    </xdr:pic>
    <xdr:clientData/>
  </xdr:twoCellAnchor>
  <xdr:oneCellAnchor>
    <xdr:from>
      <xdr:col>1</xdr:col>
      <xdr:colOff>68422</xdr:colOff>
      <xdr:row>3</xdr:row>
      <xdr:rowOff>56708</xdr:rowOff>
    </xdr:from>
    <xdr:ext cx="303799" cy="290574"/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00222" y="1288608"/>
          <a:ext cx="303799" cy="290574"/>
        </a:xfrm>
        <a:prstGeom prst="ellipse">
          <a:avLst/>
        </a:prstGeom>
      </xdr:spPr>
    </xdr:pic>
    <xdr:clientData/>
  </xdr:oneCellAnchor>
  <xdr:oneCellAnchor>
    <xdr:from>
      <xdr:col>1</xdr:col>
      <xdr:colOff>71829</xdr:colOff>
      <xdr:row>4</xdr:row>
      <xdr:rowOff>50974</xdr:rowOff>
    </xdr:from>
    <xdr:ext cx="296984" cy="298751"/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03629" y="1676574"/>
          <a:ext cx="296984" cy="298751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5</xdr:row>
      <xdr:rowOff>57594</xdr:rowOff>
    </xdr:from>
    <xdr:ext cx="303799" cy="300114"/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0222" y="2076894"/>
          <a:ext cx="303799" cy="300114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6</xdr:row>
      <xdr:rowOff>59227</xdr:rowOff>
    </xdr:from>
    <xdr:ext cx="303799" cy="298751"/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0222" y="2472227"/>
          <a:ext cx="303799" cy="298751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7</xdr:row>
      <xdr:rowOff>58495</xdr:rowOff>
    </xdr:from>
    <xdr:ext cx="303799" cy="290573"/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00222" y="2865195"/>
          <a:ext cx="303799" cy="290573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8</xdr:row>
      <xdr:rowOff>49585</xdr:rowOff>
    </xdr:from>
    <xdr:ext cx="303799" cy="298751"/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0222" y="3249985"/>
          <a:ext cx="303799" cy="298751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9</xdr:row>
      <xdr:rowOff>49855</xdr:rowOff>
    </xdr:from>
    <xdr:ext cx="303799" cy="300114"/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00222" y="3643955"/>
          <a:ext cx="303799" cy="300114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10</xdr:row>
      <xdr:rowOff>40363</xdr:rowOff>
    </xdr:from>
    <xdr:ext cx="303799" cy="313745"/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00222" y="4028163"/>
          <a:ext cx="303799" cy="313745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11</xdr:row>
      <xdr:rowOff>47676</xdr:rowOff>
    </xdr:from>
    <xdr:ext cx="303799" cy="300114"/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00222" y="4429176"/>
          <a:ext cx="303799" cy="300114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12</xdr:row>
      <xdr:rowOff>53056</xdr:rowOff>
    </xdr:from>
    <xdr:ext cx="303799" cy="304204"/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00222" y="4828256"/>
          <a:ext cx="303799" cy="304204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13</xdr:row>
      <xdr:rowOff>50255</xdr:rowOff>
    </xdr:from>
    <xdr:ext cx="303799" cy="304204"/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0222" y="5219155"/>
          <a:ext cx="303799" cy="304204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14</xdr:row>
      <xdr:rowOff>58723</xdr:rowOff>
    </xdr:from>
    <xdr:ext cx="303799" cy="290573"/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00222" y="5621323"/>
          <a:ext cx="303799" cy="290573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15</xdr:row>
      <xdr:rowOff>61654</xdr:rowOff>
    </xdr:from>
    <xdr:ext cx="303799" cy="290573"/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00222" y="6017954"/>
          <a:ext cx="303799" cy="290573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16</xdr:row>
      <xdr:rowOff>52315</xdr:rowOff>
    </xdr:from>
    <xdr:ext cx="303799" cy="294661"/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00222" y="6402315"/>
          <a:ext cx="303799" cy="294661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17</xdr:row>
      <xdr:rowOff>54272</xdr:rowOff>
    </xdr:from>
    <xdr:ext cx="303799" cy="298751"/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00222" y="6797972"/>
          <a:ext cx="303799" cy="298751"/>
        </a:xfrm>
        <a:prstGeom prst="ellipse">
          <a:avLst/>
        </a:prstGeom>
      </xdr:spPr>
    </xdr:pic>
    <xdr:clientData/>
  </xdr:oneCellAnchor>
  <xdr:oneCellAnchor>
    <xdr:from>
      <xdr:col>1</xdr:col>
      <xdr:colOff>68422</xdr:colOff>
      <xdr:row>18</xdr:row>
      <xdr:rowOff>53534</xdr:rowOff>
    </xdr:from>
    <xdr:ext cx="303799" cy="290573"/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00222" y="7190934"/>
          <a:ext cx="303799" cy="290573"/>
        </a:xfrm>
        <a:prstGeom prst="ellipse">
          <a:avLst/>
        </a:prstGeom>
      </xdr:spPr>
    </xdr:pic>
    <xdr:clientData/>
  </xdr:oneCellAnchor>
  <xdr:twoCellAnchor editAs="oneCell">
    <xdr:from>
      <xdr:col>1</xdr:col>
      <xdr:colOff>60066</xdr:colOff>
      <xdr:row>28</xdr:row>
      <xdr:rowOff>36443</xdr:rowOff>
    </xdr:from>
    <xdr:to>
      <xdr:col>1</xdr:col>
      <xdr:colOff>363865</xdr:colOff>
      <xdr:row>28</xdr:row>
      <xdr:rowOff>333375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91866" y="11314043"/>
          <a:ext cx="303799" cy="296932"/>
        </a:xfrm>
        <a:prstGeom prst="ellipse">
          <a:avLst/>
        </a:prstGeom>
      </xdr:spPr>
    </xdr:pic>
    <xdr:clientData/>
  </xdr:twoCellAnchor>
  <xdr:twoCellAnchor editAs="oneCell">
    <xdr:from>
      <xdr:col>1</xdr:col>
      <xdr:colOff>60066</xdr:colOff>
      <xdr:row>29</xdr:row>
      <xdr:rowOff>83013</xdr:rowOff>
    </xdr:from>
    <xdr:to>
      <xdr:col>1</xdr:col>
      <xdr:colOff>363865</xdr:colOff>
      <xdr:row>29</xdr:row>
      <xdr:rowOff>379947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96946" y="10862773"/>
          <a:ext cx="303799" cy="296934"/>
        </a:xfrm>
        <a:prstGeom prst="ellipse">
          <a:avLst/>
        </a:prstGeom>
      </xdr:spPr>
    </xdr:pic>
    <xdr:clientData/>
  </xdr:twoCellAnchor>
  <xdr:twoCellAnchor editAs="oneCell">
    <xdr:from>
      <xdr:col>1</xdr:col>
      <xdr:colOff>60066</xdr:colOff>
      <xdr:row>30</xdr:row>
      <xdr:rowOff>81280</xdr:rowOff>
    </xdr:from>
    <xdr:to>
      <xdr:col>1</xdr:col>
      <xdr:colOff>363865</xdr:colOff>
      <xdr:row>30</xdr:row>
      <xdr:rowOff>378215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6946" y="11308080"/>
          <a:ext cx="303799" cy="296935"/>
        </a:xfrm>
        <a:prstGeom prst="ellipse">
          <a:avLst/>
        </a:prstGeom>
      </xdr:spPr>
    </xdr:pic>
    <xdr:clientData/>
  </xdr:twoCellAnchor>
  <xdr:twoCellAnchor editAs="oneCell">
    <xdr:from>
      <xdr:col>1</xdr:col>
      <xdr:colOff>60066</xdr:colOff>
      <xdr:row>31</xdr:row>
      <xdr:rowOff>28829</xdr:rowOff>
    </xdr:from>
    <xdr:to>
      <xdr:col>1</xdr:col>
      <xdr:colOff>363865</xdr:colOff>
      <xdr:row>31</xdr:row>
      <xdr:rowOff>325761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96946" y="11702669"/>
          <a:ext cx="303799" cy="296932"/>
        </a:xfrm>
        <a:prstGeom prst="ellipse">
          <a:avLst/>
        </a:prstGeom>
      </xdr:spPr>
    </xdr:pic>
    <xdr:clientData/>
  </xdr:twoCellAnchor>
  <xdr:twoCellAnchor editAs="oneCell">
    <xdr:from>
      <xdr:col>1</xdr:col>
      <xdr:colOff>73875</xdr:colOff>
      <xdr:row>32</xdr:row>
      <xdr:rowOff>40073</xdr:rowOff>
    </xdr:from>
    <xdr:to>
      <xdr:col>1</xdr:col>
      <xdr:colOff>350056</xdr:colOff>
      <xdr:row>32</xdr:row>
      <xdr:rowOff>323850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05675" y="12740073"/>
          <a:ext cx="276181" cy="283777"/>
        </a:xfrm>
        <a:prstGeom prst="ellipse">
          <a:avLst/>
        </a:prstGeom>
      </xdr:spPr>
    </xdr:pic>
    <xdr:clientData/>
  </xdr:twoCellAnchor>
  <xdr:twoCellAnchor editAs="oneCell">
    <xdr:from>
      <xdr:col>1</xdr:col>
      <xdr:colOff>73875</xdr:colOff>
      <xdr:row>33</xdr:row>
      <xdr:rowOff>47559</xdr:rowOff>
    </xdr:from>
    <xdr:to>
      <xdr:col>1</xdr:col>
      <xdr:colOff>350056</xdr:colOff>
      <xdr:row>33</xdr:row>
      <xdr:rowOff>317500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05675" y="13103159"/>
          <a:ext cx="276181" cy="269941"/>
        </a:xfrm>
        <a:prstGeom prst="ellipse">
          <a:avLst/>
        </a:prstGeom>
      </xdr:spPr>
    </xdr:pic>
    <xdr:clientData/>
  </xdr:twoCellAnchor>
  <xdr:twoCellAnchor editAs="oneCell">
    <xdr:from>
      <xdr:col>1</xdr:col>
      <xdr:colOff>73875</xdr:colOff>
      <xdr:row>34</xdr:row>
      <xdr:rowOff>38100</xdr:rowOff>
    </xdr:from>
    <xdr:to>
      <xdr:col>1</xdr:col>
      <xdr:colOff>350056</xdr:colOff>
      <xdr:row>34</xdr:row>
      <xdr:rowOff>321877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5675" y="13449300"/>
          <a:ext cx="276181" cy="283777"/>
        </a:xfrm>
        <a:prstGeom prst="ellipse">
          <a:avLst/>
        </a:prstGeom>
      </xdr:spPr>
    </xdr:pic>
    <xdr:clientData/>
  </xdr:twoCellAnchor>
  <xdr:twoCellAnchor editAs="oneCell">
    <xdr:from>
      <xdr:col>1</xdr:col>
      <xdr:colOff>60066</xdr:colOff>
      <xdr:row>35</xdr:row>
      <xdr:rowOff>19050</xdr:rowOff>
    </xdr:from>
    <xdr:to>
      <xdr:col>1</xdr:col>
      <xdr:colOff>363865</xdr:colOff>
      <xdr:row>35</xdr:row>
      <xdr:rowOff>329615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91866" y="13785850"/>
          <a:ext cx="303799" cy="310565"/>
        </a:xfrm>
        <a:prstGeom prst="ellipse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60164</xdr:colOff>
      <xdr:row>8</xdr:row>
      <xdr:rowOff>164318</xdr:rowOff>
    </xdr:from>
    <xdr:to>
      <xdr:col>9</xdr:col>
      <xdr:colOff>549436</xdr:colOff>
      <xdr:row>8</xdr:row>
      <xdr:rowOff>642133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02414" y="2894818"/>
          <a:ext cx="489272" cy="477815"/>
        </a:xfrm>
        <a:prstGeom prst="rect">
          <a:avLst/>
        </a:prstGeom>
      </xdr:spPr>
    </xdr:pic>
    <xdr:clientData/>
  </xdr:twoCellAnchor>
  <xdr:twoCellAnchor editAs="oneCell">
    <xdr:from>
      <xdr:col>5</xdr:col>
      <xdr:colOff>39122</xdr:colOff>
      <xdr:row>8</xdr:row>
      <xdr:rowOff>224696</xdr:rowOff>
    </xdr:from>
    <xdr:to>
      <xdr:col>5</xdr:col>
      <xdr:colOff>443479</xdr:colOff>
      <xdr:row>8</xdr:row>
      <xdr:rowOff>619854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79372" y="2955196"/>
          <a:ext cx="404357" cy="395158"/>
        </a:xfrm>
        <a:prstGeom prst="rect">
          <a:avLst/>
        </a:prstGeom>
      </xdr:spPr>
    </xdr:pic>
    <xdr:clientData/>
  </xdr:twoCellAnchor>
  <xdr:twoCellAnchor editAs="oneCell">
    <xdr:from>
      <xdr:col>9</xdr:col>
      <xdr:colOff>242076</xdr:colOff>
      <xdr:row>10</xdr:row>
      <xdr:rowOff>178527</xdr:rowOff>
    </xdr:from>
    <xdr:to>
      <xdr:col>9</xdr:col>
      <xdr:colOff>780275</xdr:colOff>
      <xdr:row>10</xdr:row>
      <xdr:rowOff>704123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84326" y="4147277"/>
          <a:ext cx="538199" cy="525596"/>
        </a:xfrm>
        <a:prstGeom prst="rect">
          <a:avLst/>
        </a:prstGeom>
      </xdr:spPr>
    </xdr:pic>
    <xdr:clientData/>
  </xdr:twoCellAnchor>
  <xdr:twoCellAnchor editAs="oneCell">
    <xdr:from>
      <xdr:col>11</xdr:col>
      <xdr:colOff>124601</xdr:colOff>
      <xdr:row>12</xdr:row>
      <xdr:rowOff>203927</xdr:rowOff>
    </xdr:from>
    <xdr:to>
      <xdr:col>11</xdr:col>
      <xdr:colOff>662800</xdr:colOff>
      <xdr:row>12</xdr:row>
      <xdr:rowOff>729523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17851" y="5410927"/>
          <a:ext cx="538199" cy="525596"/>
        </a:xfrm>
        <a:prstGeom prst="rect">
          <a:avLst/>
        </a:prstGeom>
      </xdr:spPr>
    </xdr:pic>
    <xdr:clientData/>
  </xdr:twoCellAnchor>
  <xdr:twoCellAnchor editAs="oneCell">
    <xdr:from>
      <xdr:col>7</xdr:col>
      <xdr:colOff>86501</xdr:colOff>
      <xdr:row>12</xdr:row>
      <xdr:rowOff>226597</xdr:rowOff>
    </xdr:from>
    <xdr:to>
      <xdr:col>7</xdr:col>
      <xdr:colOff>624700</xdr:colOff>
      <xdr:row>12</xdr:row>
      <xdr:rowOff>751303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77751" y="5433597"/>
          <a:ext cx="538199" cy="524706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</xdr:colOff>
      <xdr:row>14</xdr:row>
      <xdr:rowOff>35331</xdr:rowOff>
    </xdr:from>
    <xdr:to>
      <xdr:col>8</xdr:col>
      <xdr:colOff>19339</xdr:colOff>
      <xdr:row>14</xdr:row>
      <xdr:rowOff>802869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48112" y="6480581"/>
          <a:ext cx="787977" cy="767538"/>
        </a:xfrm>
        <a:prstGeom prst="rect">
          <a:avLst/>
        </a:prstGeom>
      </xdr:spPr>
    </xdr:pic>
    <xdr:clientData/>
  </xdr:twoCellAnchor>
  <xdr:twoCellAnchor>
    <xdr:from>
      <xdr:col>9</xdr:col>
      <xdr:colOff>666751</xdr:colOff>
      <xdr:row>10</xdr:row>
      <xdr:rowOff>254001</xdr:rowOff>
    </xdr:from>
    <xdr:to>
      <xdr:col>10</xdr:col>
      <xdr:colOff>539751</xdr:colOff>
      <xdr:row>10</xdr:row>
      <xdr:rowOff>698501</xdr:rowOff>
    </xdr:to>
    <xdr:sp macro="" textlink="">
      <xdr:nvSpPr>
        <xdr:cNvPr id="14" name="TextBox 13"/>
        <xdr:cNvSpPr txBox="1"/>
      </xdr:nvSpPr>
      <xdr:spPr>
        <a:xfrm>
          <a:off x="8509001" y="4222751"/>
          <a:ext cx="698500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</a:rPr>
            <a:t>7PM</a:t>
          </a:r>
        </a:p>
      </xdr:txBody>
    </xdr:sp>
    <xdr:clientData/>
  </xdr:twoCellAnchor>
  <xdr:twoCellAnchor editAs="oneCell">
    <xdr:from>
      <xdr:col>11</xdr:col>
      <xdr:colOff>267476</xdr:colOff>
      <xdr:row>10</xdr:row>
      <xdr:rowOff>188052</xdr:rowOff>
    </xdr:from>
    <xdr:to>
      <xdr:col>11</xdr:col>
      <xdr:colOff>805675</xdr:colOff>
      <xdr:row>10</xdr:row>
      <xdr:rowOff>713648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60726" y="4156802"/>
          <a:ext cx="538199" cy="525596"/>
        </a:xfrm>
        <a:prstGeom prst="rect">
          <a:avLst/>
        </a:prstGeom>
      </xdr:spPr>
    </xdr:pic>
    <xdr:clientData/>
  </xdr:twoCellAnchor>
  <xdr:twoCellAnchor>
    <xdr:from>
      <xdr:col>11</xdr:col>
      <xdr:colOff>692151</xdr:colOff>
      <xdr:row>10</xdr:row>
      <xdr:rowOff>263526</xdr:rowOff>
    </xdr:from>
    <xdr:to>
      <xdr:col>12</xdr:col>
      <xdr:colOff>565151</xdr:colOff>
      <xdr:row>10</xdr:row>
      <xdr:rowOff>708026</xdr:rowOff>
    </xdr:to>
    <xdr:sp macro="" textlink="">
      <xdr:nvSpPr>
        <xdr:cNvPr id="16" name="TextBox 15"/>
        <xdr:cNvSpPr txBox="1"/>
      </xdr:nvSpPr>
      <xdr:spPr>
        <a:xfrm>
          <a:off x="10185401" y="4232276"/>
          <a:ext cx="698500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</a:rPr>
            <a:t>7PM</a:t>
          </a:r>
        </a:p>
      </xdr:txBody>
    </xdr:sp>
    <xdr:clientData/>
  </xdr:twoCellAnchor>
  <xdr:twoCellAnchor>
    <xdr:from>
      <xdr:col>7</xdr:col>
      <xdr:colOff>628651</xdr:colOff>
      <xdr:row>12</xdr:row>
      <xdr:rowOff>279401</xdr:rowOff>
    </xdr:from>
    <xdr:to>
      <xdr:col>8</xdr:col>
      <xdr:colOff>746125</xdr:colOff>
      <xdr:row>12</xdr:row>
      <xdr:rowOff>723901</xdr:rowOff>
    </xdr:to>
    <xdr:sp macro="" textlink="">
      <xdr:nvSpPr>
        <xdr:cNvPr id="17" name="TextBox 16"/>
        <xdr:cNvSpPr txBox="1"/>
      </xdr:nvSpPr>
      <xdr:spPr>
        <a:xfrm>
          <a:off x="6819901" y="5486401"/>
          <a:ext cx="942974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</a:rPr>
            <a:t>7:30PM</a:t>
          </a:r>
        </a:p>
      </xdr:txBody>
    </xdr:sp>
    <xdr:clientData/>
  </xdr:twoCellAnchor>
  <xdr:twoCellAnchor editAs="oneCell">
    <xdr:from>
      <xdr:col>11</xdr:col>
      <xdr:colOff>102376</xdr:colOff>
      <xdr:row>14</xdr:row>
      <xdr:rowOff>149952</xdr:rowOff>
    </xdr:from>
    <xdr:to>
      <xdr:col>11</xdr:col>
      <xdr:colOff>640575</xdr:colOff>
      <xdr:row>14</xdr:row>
      <xdr:rowOff>675548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95626" y="6595202"/>
          <a:ext cx="538199" cy="525596"/>
        </a:xfrm>
        <a:prstGeom prst="rect">
          <a:avLst/>
        </a:prstGeom>
      </xdr:spPr>
    </xdr:pic>
    <xdr:clientData/>
  </xdr:twoCellAnchor>
  <xdr:twoCellAnchor>
    <xdr:from>
      <xdr:col>11</xdr:col>
      <xdr:colOff>622301</xdr:colOff>
      <xdr:row>12</xdr:row>
      <xdr:rowOff>241301</xdr:rowOff>
    </xdr:from>
    <xdr:to>
      <xdr:col>12</xdr:col>
      <xdr:colOff>739775</xdr:colOff>
      <xdr:row>12</xdr:row>
      <xdr:rowOff>685801</xdr:rowOff>
    </xdr:to>
    <xdr:sp macro="" textlink="">
      <xdr:nvSpPr>
        <xdr:cNvPr id="19" name="TextBox 18"/>
        <xdr:cNvSpPr txBox="1"/>
      </xdr:nvSpPr>
      <xdr:spPr>
        <a:xfrm>
          <a:off x="10115551" y="5448301"/>
          <a:ext cx="942974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</a:rPr>
            <a:t>7:30PM</a:t>
          </a:r>
        </a:p>
      </xdr:txBody>
    </xdr:sp>
    <xdr:clientData/>
  </xdr:twoCellAnchor>
  <xdr:twoCellAnchor>
    <xdr:from>
      <xdr:col>11</xdr:col>
      <xdr:colOff>615951</xdr:colOff>
      <xdr:row>14</xdr:row>
      <xdr:rowOff>187326</xdr:rowOff>
    </xdr:from>
    <xdr:to>
      <xdr:col>12</xdr:col>
      <xdr:colOff>733425</xdr:colOff>
      <xdr:row>14</xdr:row>
      <xdr:rowOff>631826</xdr:rowOff>
    </xdr:to>
    <xdr:sp macro="" textlink="">
      <xdr:nvSpPr>
        <xdr:cNvPr id="20" name="TextBox 19"/>
        <xdr:cNvSpPr txBox="1"/>
      </xdr:nvSpPr>
      <xdr:spPr>
        <a:xfrm>
          <a:off x="10109201" y="6632576"/>
          <a:ext cx="942974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</a:rPr>
            <a:t>7:30PM</a:t>
          </a:r>
        </a:p>
      </xdr:txBody>
    </xdr:sp>
    <xdr:clientData/>
  </xdr:twoCellAnchor>
  <xdr:twoCellAnchor>
    <xdr:from>
      <xdr:col>7</xdr:col>
      <xdr:colOff>625476</xdr:colOff>
      <xdr:row>14</xdr:row>
      <xdr:rowOff>212726</xdr:rowOff>
    </xdr:from>
    <xdr:to>
      <xdr:col>8</xdr:col>
      <xdr:colOff>742950</xdr:colOff>
      <xdr:row>14</xdr:row>
      <xdr:rowOff>657226</xdr:rowOff>
    </xdr:to>
    <xdr:sp macro="" textlink="">
      <xdr:nvSpPr>
        <xdr:cNvPr id="21" name="TextBox 20"/>
        <xdr:cNvSpPr txBox="1"/>
      </xdr:nvSpPr>
      <xdr:spPr>
        <a:xfrm>
          <a:off x="6816726" y="6657976"/>
          <a:ext cx="942974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</a:rPr>
            <a:t>7:30PM</a:t>
          </a:r>
        </a:p>
      </xdr:txBody>
    </xdr:sp>
    <xdr:clientData/>
  </xdr:twoCellAnchor>
  <xdr:twoCellAnchor>
    <xdr:from>
      <xdr:col>9</xdr:col>
      <xdr:colOff>552451</xdr:colOff>
      <xdr:row>8</xdr:row>
      <xdr:rowOff>234951</xdr:rowOff>
    </xdr:from>
    <xdr:to>
      <xdr:col>10</xdr:col>
      <xdr:colOff>669925</xdr:colOff>
      <xdr:row>8</xdr:row>
      <xdr:rowOff>679451</xdr:rowOff>
    </xdr:to>
    <xdr:sp macro="" textlink="">
      <xdr:nvSpPr>
        <xdr:cNvPr id="22" name="TextBox 21"/>
        <xdr:cNvSpPr txBox="1"/>
      </xdr:nvSpPr>
      <xdr:spPr>
        <a:xfrm>
          <a:off x="8394701" y="2965451"/>
          <a:ext cx="942974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</a:rPr>
            <a:t>7:30PM</a:t>
          </a:r>
        </a:p>
      </xdr:txBody>
    </xdr:sp>
    <xdr:clientData/>
  </xdr:twoCellAnchor>
  <xdr:twoCellAnchor>
    <xdr:from>
      <xdr:col>5</xdr:col>
      <xdr:colOff>482601</xdr:colOff>
      <xdr:row>8</xdr:row>
      <xdr:rowOff>244476</xdr:rowOff>
    </xdr:from>
    <xdr:to>
      <xdr:col>6</xdr:col>
      <xdr:colOff>600075</xdr:colOff>
      <xdr:row>8</xdr:row>
      <xdr:rowOff>688976</xdr:rowOff>
    </xdr:to>
    <xdr:sp macro="" textlink="">
      <xdr:nvSpPr>
        <xdr:cNvPr id="23" name="TextBox 22"/>
        <xdr:cNvSpPr txBox="1"/>
      </xdr:nvSpPr>
      <xdr:spPr>
        <a:xfrm>
          <a:off x="5022851" y="2974976"/>
          <a:ext cx="942974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</a:rPr>
            <a:t>11:00AM</a:t>
          </a:r>
        </a:p>
      </xdr:txBody>
    </xdr:sp>
    <xdr:clientData/>
  </xdr:twoCellAnchor>
  <xdr:twoCellAnchor editAs="oneCell">
    <xdr:from>
      <xdr:col>17</xdr:col>
      <xdr:colOff>380562</xdr:colOff>
      <xdr:row>12</xdr:row>
      <xdr:rowOff>332937</xdr:rowOff>
    </xdr:from>
    <xdr:to>
      <xdr:col>19</xdr:col>
      <xdr:colOff>108388</xdr:colOff>
      <xdr:row>14</xdr:row>
      <xdr:rowOff>473513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19531" y1="94922" x2="19531" y2="94922"/>
                      <a14:foregroundMark x1="40625" y1="86328" x2="40625" y2="86328"/>
                      <a14:foregroundMark x1="73438" y1="16797" x2="73438" y2="16797"/>
                      <a14:foregroundMark x1="81641" y1="14844" x2="81641" y2="14844"/>
                      <a14:foregroundMark x1="76172" y1="12109" x2="26563" y2="12109"/>
                      <a14:foregroundMark x1="19531" y1="14844" x2="60938" y2="14844"/>
                      <a14:foregroundMark x1="72266" y1="8203" x2="12109" y2="8203"/>
                      <a14:foregroundMark x1="36328" y1="19141" x2="83984" y2="19141"/>
                      <a14:foregroundMark x1="60938" y1="4297" x2="45313" y2="4297"/>
                      <a14:foregroundMark x1="82031" y1="86328" x2="36328" y2="86328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4826812" y="5539937"/>
          <a:ext cx="1378826" cy="1378826"/>
        </a:xfrm>
        <a:prstGeom prst="rect">
          <a:avLst/>
        </a:prstGeom>
      </xdr:spPr>
    </xdr:pic>
    <xdr:clientData/>
  </xdr:twoCellAnchor>
  <xdr:twoCellAnchor editAs="oneCell">
    <xdr:from>
      <xdr:col>9</xdr:col>
      <xdr:colOff>195865</xdr:colOff>
      <xdr:row>14</xdr:row>
      <xdr:rowOff>243490</xdr:rowOff>
    </xdr:from>
    <xdr:to>
      <xdr:col>9</xdr:col>
      <xdr:colOff>597886</xdr:colOff>
      <xdr:row>14</xdr:row>
      <xdr:rowOff>645511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038115" y="6688740"/>
          <a:ext cx="402021" cy="402021"/>
        </a:xfrm>
        <a:prstGeom prst="rect">
          <a:avLst/>
        </a:prstGeom>
      </xdr:spPr>
    </xdr:pic>
    <xdr:clientData/>
  </xdr:twoCellAnchor>
  <xdr:twoCellAnchor>
    <xdr:from>
      <xdr:col>9</xdr:col>
      <xdr:colOff>581026</xdr:colOff>
      <xdr:row>14</xdr:row>
      <xdr:rowOff>327026</xdr:rowOff>
    </xdr:from>
    <xdr:to>
      <xdr:col>10</xdr:col>
      <xdr:colOff>603250</xdr:colOff>
      <xdr:row>14</xdr:row>
      <xdr:rowOff>762000</xdr:rowOff>
    </xdr:to>
    <xdr:sp macro="" textlink="">
      <xdr:nvSpPr>
        <xdr:cNvPr id="26" name="TextBox 25"/>
        <xdr:cNvSpPr txBox="1"/>
      </xdr:nvSpPr>
      <xdr:spPr>
        <a:xfrm>
          <a:off x="8423276" y="6772276"/>
          <a:ext cx="847724" cy="43497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tx1"/>
              </a:solidFill>
            </a:rPr>
            <a:t>5:30PM</a:t>
          </a:r>
        </a:p>
      </xdr:txBody>
    </xdr:sp>
    <xdr:clientData/>
  </xdr:twoCellAnchor>
  <xdr:twoCellAnchor editAs="oneCell">
    <xdr:from>
      <xdr:col>3</xdr:col>
      <xdr:colOff>106538</xdr:colOff>
      <xdr:row>8</xdr:row>
      <xdr:rowOff>258938</xdr:rowOff>
    </xdr:from>
    <xdr:to>
      <xdr:col>3</xdr:col>
      <xdr:colOff>401463</xdr:colOff>
      <xdr:row>8</xdr:row>
      <xdr:rowOff>553863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989438" y="29640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7</xdr:col>
      <xdr:colOff>68438</xdr:colOff>
      <xdr:row>8</xdr:row>
      <xdr:rowOff>258938</xdr:rowOff>
    </xdr:from>
    <xdr:to>
      <xdr:col>7</xdr:col>
      <xdr:colOff>363363</xdr:colOff>
      <xdr:row>8</xdr:row>
      <xdr:rowOff>553863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253338" y="29640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11</xdr:col>
      <xdr:colOff>55738</xdr:colOff>
      <xdr:row>8</xdr:row>
      <xdr:rowOff>271638</xdr:rowOff>
    </xdr:from>
    <xdr:to>
      <xdr:col>11</xdr:col>
      <xdr:colOff>350663</xdr:colOff>
      <xdr:row>8</xdr:row>
      <xdr:rowOff>566563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542638" y="29767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1</xdr:col>
      <xdr:colOff>81138</xdr:colOff>
      <xdr:row>8</xdr:row>
      <xdr:rowOff>297038</xdr:rowOff>
    </xdr:from>
    <xdr:to>
      <xdr:col>1</xdr:col>
      <xdr:colOff>376063</xdr:colOff>
      <xdr:row>8</xdr:row>
      <xdr:rowOff>591963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13038" y="30021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1</xdr:col>
      <xdr:colOff>81138</xdr:colOff>
      <xdr:row>10</xdr:row>
      <xdr:rowOff>309738</xdr:rowOff>
    </xdr:from>
    <xdr:to>
      <xdr:col>1</xdr:col>
      <xdr:colOff>376063</xdr:colOff>
      <xdr:row>10</xdr:row>
      <xdr:rowOff>604663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13038" y="42467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1</xdr:col>
      <xdr:colOff>68438</xdr:colOff>
      <xdr:row>12</xdr:row>
      <xdr:rowOff>233538</xdr:rowOff>
    </xdr:from>
    <xdr:to>
      <xdr:col>1</xdr:col>
      <xdr:colOff>363363</xdr:colOff>
      <xdr:row>12</xdr:row>
      <xdr:rowOff>528463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00338" y="54024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3</xdr:col>
      <xdr:colOff>81138</xdr:colOff>
      <xdr:row>10</xdr:row>
      <xdr:rowOff>360538</xdr:rowOff>
    </xdr:from>
    <xdr:to>
      <xdr:col>3</xdr:col>
      <xdr:colOff>376063</xdr:colOff>
      <xdr:row>10</xdr:row>
      <xdr:rowOff>655463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964038" y="42975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5</xdr:col>
      <xdr:colOff>68438</xdr:colOff>
      <xdr:row>10</xdr:row>
      <xdr:rowOff>360538</xdr:rowOff>
    </xdr:from>
    <xdr:to>
      <xdr:col>5</xdr:col>
      <xdr:colOff>363363</xdr:colOff>
      <xdr:row>10</xdr:row>
      <xdr:rowOff>655463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602338" y="42975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7</xdr:col>
      <xdr:colOff>30338</xdr:colOff>
      <xdr:row>10</xdr:row>
      <xdr:rowOff>347838</xdr:rowOff>
    </xdr:from>
    <xdr:to>
      <xdr:col>7</xdr:col>
      <xdr:colOff>325263</xdr:colOff>
      <xdr:row>10</xdr:row>
      <xdr:rowOff>642763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215238" y="42848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3</xdr:col>
      <xdr:colOff>30338</xdr:colOff>
      <xdr:row>12</xdr:row>
      <xdr:rowOff>335138</xdr:rowOff>
    </xdr:from>
    <xdr:to>
      <xdr:col>3</xdr:col>
      <xdr:colOff>325263</xdr:colOff>
      <xdr:row>12</xdr:row>
      <xdr:rowOff>630063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913238" y="55040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5</xdr:col>
      <xdr:colOff>55738</xdr:colOff>
      <xdr:row>12</xdr:row>
      <xdr:rowOff>335138</xdr:rowOff>
    </xdr:from>
    <xdr:to>
      <xdr:col>5</xdr:col>
      <xdr:colOff>350663</xdr:colOff>
      <xdr:row>12</xdr:row>
      <xdr:rowOff>630063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589638" y="55040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9</xdr:col>
      <xdr:colOff>55738</xdr:colOff>
      <xdr:row>12</xdr:row>
      <xdr:rowOff>373238</xdr:rowOff>
    </xdr:from>
    <xdr:to>
      <xdr:col>9</xdr:col>
      <xdr:colOff>350663</xdr:colOff>
      <xdr:row>12</xdr:row>
      <xdr:rowOff>668163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7891638" y="55421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1</xdr:col>
      <xdr:colOff>68438</xdr:colOff>
      <xdr:row>14</xdr:row>
      <xdr:rowOff>297038</xdr:rowOff>
    </xdr:from>
    <xdr:to>
      <xdr:col>1</xdr:col>
      <xdr:colOff>363363</xdr:colOff>
      <xdr:row>14</xdr:row>
      <xdr:rowOff>591963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00338" y="66978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3</xdr:col>
      <xdr:colOff>55738</xdr:colOff>
      <xdr:row>14</xdr:row>
      <xdr:rowOff>297038</xdr:rowOff>
    </xdr:from>
    <xdr:to>
      <xdr:col>3</xdr:col>
      <xdr:colOff>350663</xdr:colOff>
      <xdr:row>14</xdr:row>
      <xdr:rowOff>591963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938638" y="66978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5</xdr:col>
      <xdr:colOff>81138</xdr:colOff>
      <xdr:row>14</xdr:row>
      <xdr:rowOff>297038</xdr:rowOff>
    </xdr:from>
    <xdr:to>
      <xdr:col>5</xdr:col>
      <xdr:colOff>376063</xdr:colOff>
      <xdr:row>14</xdr:row>
      <xdr:rowOff>591963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615038" y="66978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9</xdr:col>
      <xdr:colOff>220838</xdr:colOff>
      <xdr:row>14</xdr:row>
      <xdr:rowOff>4938</xdr:rowOff>
    </xdr:from>
    <xdr:to>
      <xdr:col>9</xdr:col>
      <xdr:colOff>515763</xdr:colOff>
      <xdr:row>14</xdr:row>
      <xdr:rowOff>299863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056738" y="64057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9</xdr:col>
      <xdr:colOff>55738</xdr:colOff>
      <xdr:row>6</xdr:row>
      <xdr:rowOff>258938</xdr:rowOff>
    </xdr:from>
    <xdr:to>
      <xdr:col>9</xdr:col>
      <xdr:colOff>350663</xdr:colOff>
      <xdr:row>6</xdr:row>
      <xdr:rowOff>553863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7891638" y="17321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11</xdr:col>
      <xdr:colOff>81138</xdr:colOff>
      <xdr:row>6</xdr:row>
      <xdr:rowOff>271638</xdr:rowOff>
    </xdr:from>
    <xdr:to>
      <xdr:col>11</xdr:col>
      <xdr:colOff>376063</xdr:colOff>
      <xdr:row>6</xdr:row>
      <xdr:rowOff>566563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568038" y="1744838"/>
          <a:ext cx="294925" cy="294925"/>
        </a:xfrm>
        <a:prstGeom prst="rect">
          <a:avLst/>
        </a:prstGeom>
      </xdr:spPr>
    </xdr:pic>
    <xdr:clientData/>
  </xdr:twoCellAnchor>
  <xdr:twoCellAnchor editAs="oneCell">
    <xdr:from>
      <xdr:col>13</xdr:col>
      <xdr:colOff>43038</xdr:colOff>
      <xdr:row>6</xdr:row>
      <xdr:rowOff>347838</xdr:rowOff>
    </xdr:from>
    <xdr:to>
      <xdr:col>13</xdr:col>
      <xdr:colOff>337963</xdr:colOff>
      <xdr:row>6</xdr:row>
      <xdr:rowOff>642763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180938" y="1821038"/>
          <a:ext cx="294925" cy="29492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287433</xdr:colOff>
      <xdr:row>3</xdr:row>
      <xdr:rowOff>12113</xdr:rowOff>
    </xdr:from>
    <xdr:to>
      <xdr:col>4</xdr:col>
      <xdr:colOff>563614</xdr:colOff>
      <xdr:row>34</xdr:row>
      <xdr:rowOff>280015</xdr:rowOff>
    </xdr:to>
    <xdr:grpSp>
      <xdr:nvGrpSpPr>
        <xdr:cNvPr id="30" name="Group 29"/>
        <xdr:cNvGrpSpPr/>
      </xdr:nvGrpSpPr>
      <xdr:grpSpPr>
        <a:xfrm>
          <a:off x="3589433" y="875713"/>
          <a:ext cx="276181" cy="11291502"/>
          <a:chOff x="3589433" y="875713"/>
          <a:chExt cx="276181" cy="11291502"/>
        </a:xfrm>
      </xdr:grpSpPr>
      <xdr:pic>
        <xdr:nvPicPr>
          <xdr:cNvPr id="2" name="Picture 1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3589433" y="875713"/>
            <a:ext cx="276181" cy="267875"/>
          </a:xfrm>
          <a:prstGeom prst="rect">
            <a:avLst/>
          </a:prstGeom>
        </xdr:spPr>
      </xdr:pic>
      <xdr:pic>
        <xdr:nvPicPr>
          <xdr:cNvPr id="3" name="Picture 2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613399" y="5216958"/>
            <a:ext cx="228249" cy="221385"/>
          </a:xfrm>
          <a:prstGeom prst="rect">
            <a:avLst/>
          </a:prstGeom>
        </xdr:spPr>
      </xdr:pic>
      <xdr:pic>
        <xdr:nvPicPr>
          <xdr:cNvPr id="4" name="Picture 3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3623774" y="8744921"/>
            <a:ext cx="207499" cy="201259"/>
          </a:xfrm>
          <a:prstGeom prst="rect">
            <a:avLst/>
          </a:prstGeom>
        </xdr:spPr>
      </xdr:pic>
      <xdr:pic>
        <xdr:nvPicPr>
          <xdr:cNvPr id="5" name="Picture 4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623774" y="4122121"/>
            <a:ext cx="207499" cy="201259"/>
          </a:xfrm>
          <a:prstGeom prst="rect">
            <a:avLst/>
          </a:prstGeom>
        </xdr:spPr>
      </xdr:pic>
      <xdr:pic>
        <xdr:nvPicPr>
          <xdr:cNvPr id="6" name="Picture 5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3601986" y="4469289"/>
            <a:ext cx="251074" cy="243523"/>
          </a:xfrm>
          <a:prstGeom prst="rect">
            <a:avLst/>
          </a:prstGeom>
        </xdr:spPr>
      </xdr:pic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3623774" y="9087821"/>
            <a:ext cx="207499" cy="201259"/>
          </a:xfrm>
          <a:prstGeom prst="rect">
            <a:avLst/>
          </a:prstGeom>
        </xdr:spPr>
      </xdr:pic>
      <xdr:pic>
        <xdr:nvPicPr>
          <xdr:cNvPr id="8" name="Picture 7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589433" y="10134013"/>
            <a:ext cx="276181" cy="267875"/>
          </a:xfrm>
          <a:prstGeom prst="rect">
            <a:avLst/>
          </a:prstGeom>
        </xdr:spPr>
      </xdr:pic>
      <xdr:pic>
        <xdr:nvPicPr>
          <xdr:cNvPr id="9" name="Picture 8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3633206" y="9490669"/>
            <a:ext cx="188635" cy="182963"/>
          </a:xfrm>
          <a:prstGeom prst="rect">
            <a:avLst/>
          </a:prstGeom>
        </xdr:spPr>
      </xdr:pic>
      <xdr:pic>
        <xdr:nvPicPr>
          <xdr:cNvPr id="10" name="Picture 9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601986" y="4799489"/>
            <a:ext cx="251074" cy="243523"/>
          </a:xfrm>
          <a:prstGeom prst="rect">
            <a:avLst/>
          </a:prstGeom>
        </xdr:spPr>
      </xdr:pic>
      <xdr:pic>
        <xdr:nvPicPr>
          <xdr:cNvPr id="11" name="Picture 10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3641780" y="7365385"/>
            <a:ext cx="171486" cy="166330"/>
          </a:xfrm>
          <a:prstGeom prst="rect">
            <a:avLst/>
          </a:prstGeom>
        </xdr:spPr>
      </xdr:pic>
      <xdr:pic>
        <xdr:nvPicPr>
          <xdr:cNvPr id="12" name="Picture 11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3613399" y="5559858"/>
            <a:ext cx="228249" cy="221385"/>
          </a:xfrm>
          <a:prstGeom prst="rect">
            <a:avLst/>
          </a:prstGeom>
        </xdr:spPr>
      </xdr:pic>
      <xdr:pic>
        <xdr:nvPicPr>
          <xdr:cNvPr id="13" name="Picture 12"/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3633206" y="11624269"/>
            <a:ext cx="188635" cy="182963"/>
          </a:xfrm>
          <a:prstGeom prst="rect">
            <a:avLst/>
          </a:prstGeom>
        </xdr:spPr>
      </xdr:pic>
      <xdr:pic>
        <xdr:nvPicPr>
          <xdr:cNvPr id="14" name="Picture 13"/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3641780" y="7022485"/>
            <a:ext cx="171486" cy="166330"/>
          </a:xfrm>
          <a:prstGeom prst="rect">
            <a:avLst/>
          </a:prstGeom>
        </xdr:spPr>
      </xdr:pic>
      <xdr:pic>
        <xdr:nvPicPr>
          <xdr:cNvPr id="15" name="Picture 14"/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3623774" y="1290021"/>
            <a:ext cx="207499" cy="201259"/>
          </a:xfrm>
          <a:prstGeom prst="rect">
            <a:avLst/>
          </a:prstGeom>
        </xdr:spPr>
      </xdr:pic>
      <xdr:pic>
        <xdr:nvPicPr>
          <xdr:cNvPr id="16" name="Picture 15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3623774" y="8414721"/>
            <a:ext cx="207499" cy="201259"/>
          </a:xfrm>
          <a:prstGeom prst="rect">
            <a:avLst/>
          </a:prstGeom>
        </xdr:spPr>
      </xdr:pic>
      <xdr:pic>
        <xdr:nvPicPr>
          <xdr:cNvPr id="17" name="Picture 16"/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3641780" y="2005985"/>
            <a:ext cx="171486" cy="166330"/>
          </a:xfrm>
          <a:prstGeom prst="rect">
            <a:avLst/>
          </a:prstGeom>
        </xdr:spPr>
      </xdr:pic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3601986" y="9828689"/>
            <a:ext cx="251074" cy="243523"/>
          </a:xfrm>
          <a:prstGeom prst="rect">
            <a:avLst/>
          </a:prstGeom>
        </xdr:spPr>
      </xdr:pic>
      <xdr:pic>
        <xdr:nvPicPr>
          <xdr:cNvPr id="19" name="Picture 18"/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3613399" y="5940858"/>
            <a:ext cx="228249" cy="221385"/>
          </a:xfrm>
          <a:prstGeom prst="rect">
            <a:avLst/>
          </a:prstGeom>
        </xdr:spPr>
      </xdr:pic>
      <xdr:pic>
        <xdr:nvPicPr>
          <xdr:cNvPr id="20" name="Picture 19"/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3633206" y="2708869"/>
            <a:ext cx="188635" cy="182963"/>
          </a:xfrm>
          <a:prstGeom prst="rect">
            <a:avLst/>
          </a:prstGeom>
        </xdr:spPr>
      </xdr:pic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3601986" y="10489089"/>
            <a:ext cx="251074" cy="243523"/>
          </a:xfrm>
          <a:prstGeom prst="rect">
            <a:avLst/>
          </a:prstGeom>
        </xdr:spPr>
      </xdr:pic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589433" y="1637713"/>
            <a:ext cx="276181" cy="267875"/>
          </a:xfrm>
          <a:prstGeom prst="rect">
            <a:avLst/>
          </a:prstGeom>
        </xdr:spPr>
      </xdr:pic>
      <xdr:pic>
        <xdr:nvPicPr>
          <xdr:cNvPr id="23" name="Picture 22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589433" y="2298113"/>
            <a:ext cx="276181" cy="267875"/>
          </a:xfrm>
          <a:prstGeom prst="rect">
            <a:avLst/>
          </a:prstGeom>
        </xdr:spPr>
      </xdr:pic>
      <xdr:pic>
        <xdr:nvPicPr>
          <xdr:cNvPr id="24" name="Picture 23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3633206" y="3089869"/>
            <a:ext cx="188635" cy="182963"/>
          </a:xfrm>
          <a:prstGeom prst="rect">
            <a:avLst/>
          </a:prstGeom>
        </xdr:spPr>
      </xdr:pic>
      <xdr:pic>
        <xdr:nvPicPr>
          <xdr:cNvPr id="25" name="Picture 24"/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3613399" y="3756458"/>
            <a:ext cx="228249" cy="221385"/>
          </a:xfrm>
          <a:prstGeom prst="rect">
            <a:avLst/>
          </a:prstGeom>
        </xdr:spPr>
      </xdr:pic>
      <xdr:pic>
        <xdr:nvPicPr>
          <xdr:cNvPr id="26" name="Picture 25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3623774" y="6268421"/>
            <a:ext cx="207499" cy="201259"/>
          </a:xfrm>
          <a:prstGeom prst="rect">
            <a:avLst/>
          </a:prstGeom>
        </xdr:spPr>
      </xdr:pic>
      <xdr:pic>
        <xdr:nvPicPr>
          <xdr:cNvPr id="27" name="Picture 26"/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3633206" y="8068269"/>
            <a:ext cx="188635" cy="182963"/>
          </a:xfrm>
          <a:prstGeom prst="rect">
            <a:avLst/>
          </a:prstGeom>
        </xdr:spPr>
      </xdr:pic>
      <xdr:pic>
        <xdr:nvPicPr>
          <xdr:cNvPr id="28" name="Picture 27"/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3633206" y="11268669"/>
            <a:ext cx="188635" cy="182963"/>
          </a:xfrm>
          <a:prstGeom prst="rect">
            <a:avLst/>
          </a:prstGeom>
        </xdr:spPr>
      </xdr:pic>
      <xdr:pic>
        <xdr:nvPicPr>
          <xdr:cNvPr id="29" name="Picture 28"/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3641780" y="12000885"/>
            <a:ext cx="171486" cy="166330"/>
          </a:xfrm>
          <a:prstGeom prst="rect">
            <a:avLst/>
          </a:prstGeom>
        </xdr:spPr>
      </xdr:pic>
    </xdr:grpSp>
    <xdr:clientData/>
  </xdr:twoCellAnchor>
  <xdr:twoCellAnchor editAs="oneCell">
    <xdr:from>
      <xdr:col>12</xdr:col>
      <xdr:colOff>14423</xdr:colOff>
      <xdr:row>28</xdr:row>
      <xdr:rowOff>14423</xdr:rowOff>
    </xdr:from>
    <xdr:to>
      <xdr:col>12</xdr:col>
      <xdr:colOff>391978</xdr:colOff>
      <xdr:row>29</xdr:row>
      <xdr:rowOff>36378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920423" y="97680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16</xdr:col>
      <xdr:colOff>204923</xdr:colOff>
      <xdr:row>1</xdr:row>
      <xdr:rowOff>338273</xdr:rowOff>
    </xdr:from>
    <xdr:to>
      <xdr:col>16</xdr:col>
      <xdr:colOff>582478</xdr:colOff>
      <xdr:row>3</xdr:row>
      <xdr:rowOff>4628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2923" y="49067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12</xdr:col>
      <xdr:colOff>450684</xdr:colOff>
      <xdr:row>24</xdr:row>
      <xdr:rowOff>18884</xdr:rowOff>
    </xdr:from>
    <xdr:to>
      <xdr:col>12</xdr:col>
      <xdr:colOff>793916</xdr:colOff>
      <xdr:row>25</xdr:row>
      <xdr:rowOff>6516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356684" y="8350084"/>
          <a:ext cx="343232" cy="343232"/>
        </a:xfrm>
        <a:prstGeom prst="rect">
          <a:avLst/>
        </a:prstGeom>
      </xdr:spPr>
    </xdr:pic>
    <xdr:clientData/>
  </xdr:twoCellAnchor>
  <xdr:twoCellAnchor editAs="oneCell">
    <xdr:from>
      <xdr:col>17</xdr:col>
      <xdr:colOff>186045</xdr:colOff>
      <xdr:row>1</xdr:row>
      <xdr:rowOff>319395</xdr:rowOff>
    </xdr:from>
    <xdr:to>
      <xdr:col>17</xdr:col>
      <xdr:colOff>601355</xdr:colOff>
      <xdr:row>3</xdr:row>
      <xdr:rowOff>23505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19545" y="4717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18</xdr:col>
      <xdr:colOff>268423</xdr:colOff>
      <xdr:row>1</xdr:row>
      <xdr:rowOff>338273</xdr:rowOff>
    </xdr:from>
    <xdr:to>
      <xdr:col>18</xdr:col>
      <xdr:colOff>645978</xdr:colOff>
      <xdr:row>3</xdr:row>
      <xdr:rowOff>4628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27423" y="49067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8</xdr:col>
      <xdr:colOff>135245</xdr:colOff>
      <xdr:row>22</xdr:row>
      <xdr:rowOff>319395</xdr:rowOff>
    </xdr:from>
    <xdr:to>
      <xdr:col>8</xdr:col>
      <xdr:colOff>550555</xdr:colOff>
      <xdr:row>24</xdr:row>
      <xdr:rowOff>23505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9245" y="79393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8</xdr:col>
      <xdr:colOff>541645</xdr:colOff>
      <xdr:row>22</xdr:row>
      <xdr:rowOff>319395</xdr:rowOff>
    </xdr:from>
    <xdr:to>
      <xdr:col>9</xdr:col>
      <xdr:colOff>131455</xdr:colOff>
      <xdr:row>24</xdr:row>
      <xdr:rowOff>23505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5645" y="79393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9</xdr:col>
      <xdr:colOff>116023</xdr:colOff>
      <xdr:row>22</xdr:row>
      <xdr:rowOff>338273</xdr:rowOff>
    </xdr:from>
    <xdr:to>
      <xdr:col>9</xdr:col>
      <xdr:colOff>493578</xdr:colOff>
      <xdr:row>24</xdr:row>
      <xdr:rowOff>4628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5523" y="795827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12</xdr:col>
      <xdr:colOff>71745</xdr:colOff>
      <xdr:row>22</xdr:row>
      <xdr:rowOff>306695</xdr:rowOff>
    </xdr:from>
    <xdr:to>
      <xdr:col>12</xdr:col>
      <xdr:colOff>487055</xdr:colOff>
      <xdr:row>24</xdr:row>
      <xdr:rowOff>10805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7745" y="79266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9</xdr:col>
      <xdr:colOff>484323</xdr:colOff>
      <xdr:row>22</xdr:row>
      <xdr:rowOff>338273</xdr:rowOff>
    </xdr:from>
    <xdr:to>
      <xdr:col>10</xdr:col>
      <xdr:colOff>36378</xdr:colOff>
      <xdr:row>24</xdr:row>
      <xdr:rowOff>4628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3823" y="795827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12</xdr:col>
      <xdr:colOff>71745</xdr:colOff>
      <xdr:row>23</xdr:row>
      <xdr:rowOff>332095</xdr:rowOff>
    </xdr:from>
    <xdr:to>
      <xdr:col>12</xdr:col>
      <xdr:colOff>487055</xdr:colOff>
      <xdr:row>25</xdr:row>
      <xdr:rowOff>36205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7745" y="83076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8</xdr:col>
      <xdr:colOff>147945</xdr:colOff>
      <xdr:row>25</xdr:row>
      <xdr:rowOff>332095</xdr:rowOff>
    </xdr:from>
    <xdr:to>
      <xdr:col>8</xdr:col>
      <xdr:colOff>563255</xdr:colOff>
      <xdr:row>27</xdr:row>
      <xdr:rowOff>36205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51945" y="90188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8</xdr:col>
      <xdr:colOff>528945</xdr:colOff>
      <xdr:row>25</xdr:row>
      <xdr:rowOff>332095</xdr:rowOff>
    </xdr:from>
    <xdr:to>
      <xdr:col>9</xdr:col>
      <xdr:colOff>118755</xdr:colOff>
      <xdr:row>27</xdr:row>
      <xdr:rowOff>36205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2945" y="90188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12</xdr:col>
      <xdr:colOff>8245</xdr:colOff>
      <xdr:row>25</xdr:row>
      <xdr:rowOff>319395</xdr:rowOff>
    </xdr:from>
    <xdr:to>
      <xdr:col>12</xdr:col>
      <xdr:colOff>423555</xdr:colOff>
      <xdr:row>27</xdr:row>
      <xdr:rowOff>23505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4245" y="90061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8</xdr:col>
      <xdr:colOff>173345</xdr:colOff>
      <xdr:row>19</xdr:row>
      <xdr:rowOff>344795</xdr:rowOff>
    </xdr:from>
    <xdr:to>
      <xdr:col>8</xdr:col>
      <xdr:colOff>588655</xdr:colOff>
      <xdr:row>21</xdr:row>
      <xdr:rowOff>48905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7345" y="68979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12</xdr:col>
      <xdr:colOff>52523</xdr:colOff>
      <xdr:row>19</xdr:row>
      <xdr:rowOff>325573</xdr:rowOff>
    </xdr:from>
    <xdr:to>
      <xdr:col>12</xdr:col>
      <xdr:colOff>430078</xdr:colOff>
      <xdr:row>20</xdr:row>
      <xdr:rowOff>347528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523" y="687877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8</xdr:col>
      <xdr:colOff>122545</xdr:colOff>
      <xdr:row>28</xdr:row>
      <xdr:rowOff>306695</xdr:rowOff>
    </xdr:from>
    <xdr:to>
      <xdr:col>8</xdr:col>
      <xdr:colOff>537855</xdr:colOff>
      <xdr:row>30</xdr:row>
      <xdr:rowOff>10805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26545" y="100602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5</xdr:col>
      <xdr:colOff>729560</xdr:colOff>
      <xdr:row>43</xdr:row>
      <xdr:rowOff>107260</xdr:rowOff>
    </xdr:from>
    <xdr:to>
      <xdr:col>7</xdr:col>
      <xdr:colOff>57841</xdr:colOff>
      <xdr:row>46</xdr:row>
      <xdr:rowOff>19741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857060" y="15194860"/>
          <a:ext cx="979281" cy="979281"/>
        </a:xfrm>
        <a:prstGeom prst="rect">
          <a:avLst/>
        </a:prstGeom>
      </xdr:spPr>
    </xdr:pic>
    <xdr:clientData/>
  </xdr:twoCellAnchor>
  <xdr:twoCellAnchor editAs="oneCell">
    <xdr:from>
      <xdr:col>5</xdr:col>
      <xdr:colOff>812173</xdr:colOff>
      <xdr:row>45</xdr:row>
      <xdr:rowOff>278773</xdr:rowOff>
    </xdr:from>
    <xdr:to>
      <xdr:col>7</xdr:col>
      <xdr:colOff>51428</xdr:colOff>
      <xdr:row>48</xdr:row>
      <xdr:rowOff>102228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939673" y="16077573"/>
          <a:ext cx="890255" cy="890255"/>
        </a:xfrm>
        <a:prstGeom prst="rect">
          <a:avLst/>
        </a:prstGeom>
      </xdr:spPr>
    </xdr:pic>
    <xdr:clientData/>
  </xdr:twoCellAnchor>
  <xdr:twoCellAnchor editAs="oneCell">
    <xdr:from>
      <xdr:col>8</xdr:col>
      <xdr:colOff>37473</xdr:colOff>
      <xdr:row>43</xdr:row>
      <xdr:rowOff>164473</xdr:rowOff>
    </xdr:from>
    <xdr:to>
      <xdr:col>9</xdr:col>
      <xdr:colOff>102228</xdr:colOff>
      <xdr:row>45</xdr:row>
      <xdr:rowOff>343528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641473" y="15252073"/>
          <a:ext cx="890255" cy="890255"/>
        </a:xfrm>
        <a:prstGeom prst="rect">
          <a:avLst/>
        </a:prstGeom>
      </xdr:spPr>
    </xdr:pic>
    <xdr:clientData/>
  </xdr:twoCellAnchor>
  <xdr:twoCellAnchor editAs="oneCell">
    <xdr:from>
      <xdr:col>7</xdr:col>
      <xdr:colOff>814539</xdr:colOff>
      <xdr:row>45</xdr:row>
      <xdr:rowOff>268439</xdr:rowOff>
    </xdr:from>
    <xdr:to>
      <xdr:col>8</xdr:col>
      <xdr:colOff>798362</xdr:colOff>
      <xdr:row>48</xdr:row>
      <xdr:rowOff>10962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593039" y="16067239"/>
          <a:ext cx="809323" cy="809323"/>
        </a:xfrm>
        <a:prstGeom prst="rect">
          <a:avLst/>
        </a:prstGeom>
      </xdr:spPr>
    </xdr:pic>
    <xdr:clientData/>
  </xdr:twoCellAnchor>
  <xdr:twoCellAnchor editAs="oneCell">
    <xdr:from>
      <xdr:col>9</xdr:col>
      <xdr:colOff>767660</xdr:colOff>
      <xdr:row>43</xdr:row>
      <xdr:rowOff>170760</xdr:rowOff>
    </xdr:from>
    <xdr:to>
      <xdr:col>11</xdr:col>
      <xdr:colOff>95941</xdr:colOff>
      <xdr:row>46</xdr:row>
      <xdr:rowOff>83241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197160" y="15258360"/>
          <a:ext cx="979281" cy="979281"/>
        </a:xfrm>
        <a:prstGeom prst="rect">
          <a:avLst/>
        </a:prstGeom>
      </xdr:spPr>
    </xdr:pic>
    <xdr:clientData/>
  </xdr:twoCellAnchor>
  <xdr:twoCellAnchor editAs="oneCell">
    <xdr:from>
      <xdr:col>10</xdr:col>
      <xdr:colOff>12073</xdr:colOff>
      <xdr:row>45</xdr:row>
      <xdr:rowOff>240673</xdr:rowOff>
    </xdr:from>
    <xdr:to>
      <xdr:col>11</xdr:col>
      <xdr:colOff>76828</xdr:colOff>
      <xdr:row>48</xdr:row>
      <xdr:rowOff>64128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267073" y="16039473"/>
          <a:ext cx="890255" cy="890255"/>
        </a:xfrm>
        <a:prstGeom prst="rect">
          <a:avLst/>
        </a:prstGeom>
      </xdr:spPr>
    </xdr:pic>
    <xdr:clientData/>
  </xdr:twoCellAnchor>
  <xdr:twoCellAnchor editAs="oneCell">
    <xdr:from>
      <xdr:col>12</xdr:col>
      <xdr:colOff>20945</xdr:colOff>
      <xdr:row>29</xdr:row>
      <xdr:rowOff>332095</xdr:rowOff>
    </xdr:from>
    <xdr:to>
      <xdr:col>12</xdr:col>
      <xdr:colOff>436256</xdr:colOff>
      <xdr:row>31</xdr:row>
      <xdr:rowOff>36206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6945" y="10441295"/>
          <a:ext cx="415311" cy="415311"/>
        </a:xfrm>
        <a:prstGeom prst="rect">
          <a:avLst/>
        </a:prstGeom>
      </xdr:spPr>
    </xdr:pic>
    <xdr:clientData/>
  </xdr:twoCellAnchor>
  <xdr:twoCellAnchor editAs="oneCell">
    <xdr:from>
      <xdr:col>10</xdr:col>
      <xdr:colOff>706745</xdr:colOff>
      <xdr:row>27</xdr:row>
      <xdr:rowOff>332095</xdr:rowOff>
    </xdr:from>
    <xdr:to>
      <xdr:col>11</xdr:col>
      <xdr:colOff>296555</xdr:colOff>
      <xdr:row>29</xdr:row>
      <xdr:rowOff>36205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1745" y="97300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8</xdr:col>
      <xdr:colOff>135245</xdr:colOff>
      <xdr:row>23</xdr:row>
      <xdr:rowOff>293995</xdr:rowOff>
    </xdr:from>
    <xdr:to>
      <xdr:col>8</xdr:col>
      <xdr:colOff>550555</xdr:colOff>
      <xdr:row>24</xdr:row>
      <xdr:rowOff>353705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9245" y="82695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10</xdr:col>
      <xdr:colOff>8245</xdr:colOff>
      <xdr:row>20</xdr:row>
      <xdr:rowOff>332095</xdr:rowOff>
    </xdr:from>
    <xdr:to>
      <xdr:col>10</xdr:col>
      <xdr:colOff>423555</xdr:colOff>
      <xdr:row>22</xdr:row>
      <xdr:rowOff>36205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3245" y="72408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6</xdr:col>
      <xdr:colOff>38526</xdr:colOff>
      <xdr:row>48</xdr:row>
      <xdr:rowOff>6776</xdr:rowOff>
    </xdr:from>
    <xdr:to>
      <xdr:col>6</xdr:col>
      <xdr:colOff>774274</xdr:colOff>
      <xdr:row>50</xdr:row>
      <xdr:rowOff>31324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1526" y="16872376"/>
          <a:ext cx="735748" cy="735748"/>
        </a:xfrm>
        <a:prstGeom prst="rect">
          <a:avLst/>
        </a:prstGeom>
      </xdr:spPr>
    </xdr:pic>
    <xdr:clientData/>
  </xdr:twoCellAnchor>
  <xdr:twoCellAnchor editAs="oneCell">
    <xdr:from>
      <xdr:col>8</xdr:col>
      <xdr:colOff>14438</xdr:colOff>
      <xdr:row>47</xdr:row>
      <xdr:rowOff>300188</xdr:rowOff>
    </xdr:from>
    <xdr:to>
      <xdr:col>8</xdr:col>
      <xdr:colOff>823762</xdr:colOff>
      <xdr:row>50</xdr:row>
      <xdr:rowOff>42712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8438" y="16810188"/>
          <a:ext cx="809324" cy="809324"/>
        </a:xfrm>
        <a:prstGeom prst="rect">
          <a:avLst/>
        </a:prstGeom>
      </xdr:spPr>
    </xdr:pic>
    <xdr:clientData/>
  </xdr:twoCellAnchor>
  <xdr:twoCellAnchor editAs="oneCell">
    <xdr:from>
      <xdr:col>10</xdr:col>
      <xdr:colOff>76626</xdr:colOff>
      <xdr:row>47</xdr:row>
      <xdr:rowOff>324276</xdr:rowOff>
    </xdr:from>
    <xdr:to>
      <xdr:col>10</xdr:col>
      <xdr:colOff>812375</xdr:colOff>
      <xdr:row>49</xdr:row>
      <xdr:rowOff>348825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31626" y="16834276"/>
          <a:ext cx="735749" cy="735749"/>
        </a:xfrm>
        <a:prstGeom prst="rect">
          <a:avLst/>
        </a:prstGeom>
      </xdr:spPr>
    </xdr:pic>
    <xdr:clientData/>
  </xdr:twoCellAnchor>
  <xdr:twoCellAnchor editAs="oneCell">
    <xdr:from>
      <xdr:col>12</xdr:col>
      <xdr:colOff>102026</xdr:colOff>
      <xdr:row>43</xdr:row>
      <xdr:rowOff>235376</xdr:rowOff>
    </xdr:from>
    <xdr:to>
      <xdr:col>13</xdr:col>
      <xdr:colOff>12275</xdr:colOff>
      <xdr:row>45</xdr:row>
      <xdr:rowOff>259925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8026" y="15322976"/>
          <a:ext cx="735749" cy="735749"/>
        </a:xfrm>
        <a:prstGeom prst="rect">
          <a:avLst/>
        </a:prstGeom>
      </xdr:spPr>
    </xdr:pic>
    <xdr:clientData/>
  </xdr:twoCellAnchor>
  <xdr:twoCellAnchor editAs="oneCell">
    <xdr:from>
      <xdr:col>8</xdr:col>
      <xdr:colOff>528945</xdr:colOff>
      <xdr:row>28</xdr:row>
      <xdr:rowOff>319395</xdr:rowOff>
    </xdr:from>
    <xdr:to>
      <xdr:col>9</xdr:col>
      <xdr:colOff>118755</xdr:colOff>
      <xdr:row>30</xdr:row>
      <xdr:rowOff>23505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2945" y="100729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10</xdr:col>
      <xdr:colOff>1723</xdr:colOff>
      <xdr:row>28</xdr:row>
      <xdr:rowOff>344623</xdr:rowOff>
    </xdr:from>
    <xdr:to>
      <xdr:col>10</xdr:col>
      <xdr:colOff>379278</xdr:colOff>
      <xdr:row>30</xdr:row>
      <xdr:rowOff>10978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6723" y="100982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9</xdr:col>
      <xdr:colOff>808345</xdr:colOff>
      <xdr:row>27</xdr:row>
      <xdr:rowOff>332095</xdr:rowOff>
    </xdr:from>
    <xdr:to>
      <xdr:col>10</xdr:col>
      <xdr:colOff>398155</xdr:colOff>
      <xdr:row>29</xdr:row>
      <xdr:rowOff>36205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37845" y="97300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12</xdr:col>
      <xdr:colOff>89326</xdr:colOff>
      <xdr:row>45</xdr:row>
      <xdr:rowOff>260776</xdr:rowOff>
    </xdr:from>
    <xdr:to>
      <xdr:col>12</xdr:col>
      <xdr:colOff>825074</xdr:colOff>
      <xdr:row>47</xdr:row>
      <xdr:rowOff>285324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95326" y="16059576"/>
          <a:ext cx="735748" cy="735748"/>
        </a:xfrm>
        <a:prstGeom prst="rect">
          <a:avLst/>
        </a:prstGeom>
      </xdr:spPr>
    </xdr:pic>
    <xdr:clientData/>
  </xdr:twoCellAnchor>
  <xdr:twoCellAnchor editAs="oneCell">
    <xdr:from>
      <xdr:col>10</xdr:col>
      <xdr:colOff>370023</xdr:colOff>
      <xdr:row>27</xdr:row>
      <xdr:rowOff>344623</xdr:rowOff>
    </xdr:from>
    <xdr:to>
      <xdr:col>10</xdr:col>
      <xdr:colOff>747578</xdr:colOff>
      <xdr:row>29</xdr:row>
      <xdr:rowOff>10978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5023" y="97426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12</xdr:col>
      <xdr:colOff>12072</xdr:colOff>
      <xdr:row>51</xdr:row>
      <xdr:rowOff>189872</xdr:rowOff>
    </xdr:from>
    <xdr:to>
      <xdr:col>13</xdr:col>
      <xdr:colOff>76828</xdr:colOff>
      <xdr:row>54</xdr:row>
      <xdr:rowOff>13328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18072" y="18122272"/>
          <a:ext cx="890256" cy="890256"/>
        </a:xfrm>
        <a:prstGeom prst="rect">
          <a:avLst/>
        </a:prstGeom>
      </xdr:spPr>
    </xdr:pic>
    <xdr:clientData/>
  </xdr:twoCellAnchor>
  <xdr:twoCellAnchor editAs="oneCell">
    <xdr:from>
      <xdr:col>8</xdr:col>
      <xdr:colOff>52539</xdr:colOff>
      <xdr:row>54</xdr:row>
      <xdr:rowOff>52539</xdr:rowOff>
    </xdr:from>
    <xdr:to>
      <xdr:col>9</xdr:col>
      <xdr:colOff>36362</xdr:colOff>
      <xdr:row>56</xdr:row>
      <xdr:rowOff>150662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656539" y="19051739"/>
          <a:ext cx="809323" cy="809323"/>
        </a:xfrm>
        <a:prstGeom prst="rect">
          <a:avLst/>
        </a:prstGeom>
      </xdr:spPr>
    </xdr:pic>
    <xdr:clientData/>
  </xdr:twoCellAnchor>
  <xdr:twoCellAnchor editAs="oneCell">
    <xdr:from>
      <xdr:col>5</xdr:col>
      <xdr:colOff>735973</xdr:colOff>
      <xdr:row>53</xdr:row>
      <xdr:rowOff>342273</xdr:rowOff>
    </xdr:from>
    <xdr:to>
      <xdr:col>6</xdr:col>
      <xdr:colOff>800728</xdr:colOff>
      <xdr:row>56</xdr:row>
      <xdr:rowOff>165728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863473" y="18985873"/>
          <a:ext cx="890255" cy="890255"/>
        </a:xfrm>
        <a:prstGeom prst="rect">
          <a:avLst/>
        </a:prstGeom>
      </xdr:spPr>
    </xdr:pic>
    <xdr:clientData/>
  </xdr:twoCellAnchor>
  <xdr:twoCellAnchor editAs="oneCell">
    <xdr:from>
      <xdr:col>9</xdr:col>
      <xdr:colOff>812173</xdr:colOff>
      <xdr:row>51</xdr:row>
      <xdr:rowOff>304173</xdr:rowOff>
    </xdr:from>
    <xdr:to>
      <xdr:col>11</xdr:col>
      <xdr:colOff>51428</xdr:colOff>
      <xdr:row>54</xdr:row>
      <xdr:rowOff>127628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241673" y="18236573"/>
          <a:ext cx="890255" cy="890255"/>
        </a:xfrm>
        <a:prstGeom prst="rect">
          <a:avLst/>
        </a:prstGeom>
      </xdr:spPr>
    </xdr:pic>
    <xdr:clientData/>
  </xdr:twoCellAnchor>
  <xdr:twoCellAnchor editAs="oneCell">
    <xdr:from>
      <xdr:col>7</xdr:col>
      <xdr:colOff>704160</xdr:colOff>
      <xdr:row>51</xdr:row>
      <xdr:rowOff>272360</xdr:rowOff>
    </xdr:from>
    <xdr:to>
      <xdr:col>9</xdr:col>
      <xdr:colOff>32441</xdr:colOff>
      <xdr:row>54</xdr:row>
      <xdr:rowOff>184841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482660" y="18204760"/>
          <a:ext cx="979281" cy="979281"/>
        </a:xfrm>
        <a:prstGeom prst="rect">
          <a:avLst/>
        </a:prstGeom>
      </xdr:spPr>
    </xdr:pic>
    <xdr:clientData/>
  </xdr:twoCellAnchor>
  <xdr:twoCellAnchor editAs="oneCell">
    <xdr:from>
      <xdr:col>6</xdr:col>
      <xdr:colOff>25826</xdr:colOff>
      <xdr:row>51</xdr:row>
      <xdr:rowOff>254426</xdr:rowOff>
    </xdr:from>
    <xdr:to>
      <xdr:col>6</xdr:col>
      <xdr:colOff>761574</xdr:colOff>
      <xdr:row>53</xdr:row>
      <xdr:rowOff>278974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978826" y="18186826"/>
          <a:ext cx="735748" cy="735748"/>
        </a:xfrm>
        <a:prstGeom prst="rect">
          <a:avLst/>
        </a:prstGeom>
      </xdr:spPr>
    </xdr:pic>
    <xdr:clientData/>
  </xdr:twoCellAnchor>
  <xdr:twoCellAnchor editAs="oneCell">
    <xdr:from>
      <xdr:col>11</xdr:col>
      <xdr:colOff>808345</xdr:colOff>
      <xdr:row>14</xdr:row>
      <xdr:rowOff>332095</xdr:rowOff>
    </xdr:from>
    <xdr:to>
      <xdr:col>12</xdr:col>
      <xdr:colOff>398155</xdr:colOff>
      <xdr:row>16</xdr:row>
      <xdr:rowOff>36205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88845" y="51072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10</xdr:col>
      <xdr:colOff>65223</xdr:colOff>
      <xdr:row>16</xdr:row>
      <xdr:rowOff>14423</xdr:rowOff>
    </xdr:from>
    <xdr:to>
      <xdr:col>10</xdr:col>
      <xdr:colOff>442778</xdr:colOff>
      <xdr:row>17</xdr:row>
      <xdr:rowOff>36378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0223" y="55008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10</xdr:col>
      <xdr:colOff>382723</xdr:colOff>
      <xdr:row>16</xdr:row>
      <xdr:rowOff>14423</xdr:rowOff>
    </xdr:from>
    <xdr:to>
      <xdr:col>10</xdr:col>
      <xdr:colOff>760278</xdr:colOff>
      <xdr:row>17</xdr:row>
      <xdr:rowOff>36378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37723" y="55008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11</xdr:col>
      <xdr:colOff>808345</xdr:colOff>
      <xdr:row>11</xdr:row>
      <xdr:rowOff>332095</xdr:rowOff>
    </xdr:from>
    <xdr:to>
      <xdr:col>12</xdr:col>
      <xdr:colOff>398155</xdr:colOff>
      <xdr:row>13</xdr:row>
      <xdr:rowOff>36205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88845" y="40404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12</xdr:col>
      <xdr:colOff>319223</xdr:colOff>
      <xdr:row>15</xdr:row>
      <xdr:rowOff>8073</xdr:rowOff>
    </xdr:from>
    <xdr:to>
      <xdr:col>12</xdr:col>
      <xdr:colOff>696778</xdr:colOff>
      <xdr:row>16</xdr:row>
      <xdr:rowOff>30028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5223" y="513887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12</xdr:col>
      <xdr:colOff>344623</xdr:colOff>
      <xdr:row>11</xdr:row>
      <xdr:rowOff>350973</xdr:rowOff>
    </xdr:from>
    <xdr:to>
      <xdr:col>12</xdr:col>
      <xdr:colOff>722178</xdr:colOff>
      <xdr:row>13</xdr:row>
      <xdr:rowOff>17328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0623" y="405937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11</xdr:col>
      <xdr:colOff>821045</xdr:colOff>
      <xdr:row>10</xdr:row>
      <xdr:rowOff>319395</xdr:rowOff>
    </xdr:from>
    <xdr:to>
      <xdr:col>12</xdr:col>
      <xdr:colOff>410856</xdr:colOff>
      <xdr:row>12</xdr:row>
      <xdr:rowOff>23506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1545" y="3672195"/>
          <a:ext cx="415311" cy="415311"/>
        </a:xfrm>
        <a:prstGeom prst="rect">
          <a:avLst/>
        </a:prstGeom>
      </xdr:spPr>
    </xdr:pic>
    <xdr:clientData/>
  </xdr:twoCellAnchor>
  <xdr:twoCellAnchor editAs="oneCell">
    <xdr:from>
      <xdr:col>8</xdr:col>
      <xdr:colOff>147945</xdr:colOff>
      <xdr:row>8</xdr:row>
      <xdr:rowOff>344795</xdr:rowOff>
    </xdr:from>
    <xdr:to>
      <xdr:col>8</xdr:col>
      <xdr:colOff>563255</xdr:colOff>
      <xdr:row>10</xdr:row>
      <xdr:rowOff>48905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51945" y="29863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8</xdr:col>
      <xdr:colOff>528945</xdr:colOff>
      <xdr:row>8</xdr:row>
      <xdr:rowOff>338445</xdr:rowOff>
    </xdr:from>
    <xdr:to>
      <xdr:col>9</xdr:col>
      <xdr:colOff>118755</xdr:colOff>
      <xdr:row>10</xdr:row>
      <xdr:rowOff>42555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132945" y="298004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12</xdr:col>
      <xdr:colOff>351145</xdr:colOff>
      <xdr:row>15</xdr:row>
      <xdr:rowOff>319395</xdr:rowOff>
    </xdr:from>
    <xdr:to>
      <xdr:col>12</xdr:col>
      <xdr:colOff>766455</xdr:colOff>
      <xdr:row>17</xdr:row>
      <xdr:rowOff>23505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7145" y="54501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12</xdr:col>
      <xdr:colOff>8245</xdr:colOff>
      <xdr:row>15</xdr:row>
      <xdr:rowOff>319395</xdr:rowOff>
    </xdr:from>
    <xdr:to>
      <xdr:col>12</xdr:col>
      <xdr:colOff>423555</xdr:colOff>
      <xdr:row>17</xdr:row>
      <xdr:rowOff>23505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4245" y="54501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12</xdr:col>
      <xdr:colOff>363845</xdr:colOff>
      <xdr:row>19</xdr:row>
      <xdr:rowOff>344795</xdr:rowOff>
    </xdr:from>
    <xdr:to>
      <xdr:col>12</xdr:col>
      <xdr:colOff>779155</xdr:colOff>
      <xdr:row>21</xdr:row>
      <xdr:rowOff>48905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69845" y="68979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8</xdr:col>
      <xdr:colOff>516245</xdr:colOff>
      <xdr:row>19</xdr:row>
      <xdr:rowOff>338445</xdr:rowOff>
    </xdr:from>
    <xdr:to>
      <xdr:col>9</xdr:col>
      <xdr:colOff>106055</xdr:colOff>
      <xdr:row>21</xdr:row>
      <xdr:rowOff>42555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120245" y="689164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12</xdr:col>
      <xdr:colOff>39823</xdr:colOff>
      <xdr:row>17</xdr:row>
      <xdr:rowOff>338273</xdr:rowOff>
    </xdr:from>
    <xdr:to>
      <xdr:col>12</xdr:col>
      <xdr:colOff>417378</xdr:colOff>
      <xdr:row>19</xdr:row>
      <xdr:rowOff>4628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45823" y="618027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12</xdr:col>
      <xdr:colOff>18884</xdr:colOff>
      <xdr:row>6</xdr:row>
      <xdr:rowOff>6184</xdr:rowOff>
    </xdr:from>
    <xdr:to>
      <xdr:col>12</xdr:col>
      <xdr:colOff>362116</xdr:colOff>
      <xdr:row>6</xdr:row>
      <xdr:rowOff>349416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924884" y="1936584"/>
          <a:ext cx="343232" cy="343232"/>
        </a:xfrm>
        <a:prstGeom prst="rect">
          <a:avLst/>
        </a:prstGeom>
      </xdr:spPr>
    </xdr:pic>
    <xdr:clientData/>
  </xdr:twoCellAnchor>
  <xdr:twoCellAnchor editAs="oneCell">
    <xdr:from>
      <xdr:col>8</xdr:col>
      <xdr:colOff>160645</xdr:colOff>
      <xdr:row>26</xdr:row>
      <xdr:rowOff>319395</xdr:rowOff>
    </xdr:from>
    <xdr:to>
      <xdr:col>8</xdr:col>
      <xdr:colOff>575955</xdr:colOff>
      <xdr:row>28</xdr:row>
      <xdr:rowOff>23505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4645" y="9361795"/>
          <a:ext cx="415310" cy="415310"/>
        </a:xfrm>
        <a:prstGeom prst="rect">
          <a:avLst/>
        </a:prstGeom>
      </xdr:spPr>
    </xdr:pic>
    <xdr:clientData/>
  </xdr:twoCellAnchor>
  <xdr:twoCellAnchor editAs="oneCell">
    <xdr:from>
      <xdr:col>9</xdr:col>
      <xdr:colOff>761373</xdr:colOff>
      <xdr:row>53</xdr:row>
      <xdr:rowOff>354973</xdr:rowOff>
    </xdr:from>
    <xdr:to>
      <xdr:col>11</xdr:col>
      <xdr:colOff>628</xdr:colOff>
      <xdr:row>56</xdr:row>
      <xdr:rowOff>178428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190873" y="18998573"/>
          <a:ext cx="890255" cy="890255"/>
        </a:xfrm>
        <a:prstGeom prst="rect">
          <a:avLst/>
        </a:prstGeom>
      </xdr:spPr>
    </xdr:pic>
    <xdr:clientData/>
  </xdr:twoCellAnchor>
  <xdr:twoCellAnchor editAs="oneCell">
    <xdr:from>
      <xdr:col>12</xdr:col>
      <xdr:colOff>52523</xdr:colOff>
      <xdr:row>24</xdr:row>
      <xdr:rowOff>319223</xdr:rowOff>
    </xdr:from>
    <xdr:to>
      <xdr:col>12</xdr:col>
      <xdr:colOff>430078</xdr:colOff>
      <xdr:row>25</xdr:row>
      <xdr:rowOff>341178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8523" y="86504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9</xdr:col>
      <xdr:colOff>77923</xdr:colOff>
      <xdr:row>25</xdr:row>
      <xdr:rowOff>344623</xdr:rowOff>
    </xdr:from>
    <xdr:to>
      <xdr:col>9</xdr:col>
      <xdr:colOff>455478</xdr:colOff>
      <xdr:row>27</xdr:row>
      <xdr:rowOff>10978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507423" y="90314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12</xdr:col>
      <xdr:colOff>77939</xdr:colOff>
      <xdr:row>53</xdr:row>
      <xdr:rowOff>281139</xdr:rowOff>
    </xdr:from>
    <xdr:to>
      <xdr:col>13</xdr:col>
      <xdr:colOff>61762</xdr:colOff>
      <xdr:row>56</xdr:row>
      <xdr:rowOff>23662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983939" y="18924739"/>
          <a:ext cx="809323" cy="809323"/>
        </a:xfrm>
        <a:prstGeom prst="rect">
          <a:avLst/>
        </a:prstGeom>
      </xdr:spPr>
    </xdr:pic>
    <xdr:clientData/>
  </xdr:twoCellAnchor>
  <xdr:twoCellAnchor editAs="oneCell">
    <xdr:from>
      <xdr:col>10</xdr:col>
      <xdr:colOff>712923</xdr:colOff>
      <xdr:row>16</xdr:row>
      <xdr:rowOff>14423</xdr:rowOff>
    </xdr:from>
    <xdr:to>
      <xdr:col>11</xdr:col>
      <xdr:colOff>264978</xdr:colOff>
      <xdr:row>17</xdr:row>
      <xdr:rowOff>36378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967923" y="55008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8</xdr:col>
      <xdr:colOff>52523</xdr:colOff>
      <xdr:row>4</xdr:row>
      <xdr:rowOff>1723</xdr:rowOff>
    </xdr:from>
    <xdr:to>
      <xdr:col>8</xdr:col>
      <xdr:colOff>430078</xdr:colOff>
      <xdr:row>5</xdr:row>
      <xdr:rowOff>23678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656523" y="12209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12</xdr:col>
      <xdr:colOff>712923</xdr:colOff>
      <xdr:row>15</xdr:row>
      <xdr:rowOff>331923</xdr:rowOff>
    </xdr:from>
    <xdr:to>
      <xdr:col>13</xdr:col>
      <xdr:colOff>264978</xdr:colOff>
      <xdr:row>16</xdr:row>
      <xdr:rowOff>317500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618923" y="5462723"/>
          <a:ext cx="377555" cy="341177"/>
        </a:xfrm>
        <a:prstGeom prst="rect">
          <a:avLst/>
        </a:prstGeom>
      </xdr:spPr>
    </xdr:pic>
    <xdr:clientData/>
  </xdr:twoCellAnchor>
  <xdr:twoCellAnchor editAs="oneCell">
    <xdr:from>
      <xdr:col>9</xdr:col>
      <xdr:colOff>8245</xdr:colOff>
      <xdr:row>20</xdr:row>
      <xdr:rowOff>10064</xdr:rowOff>
    </xdr:from>
    <xdr:to>
      <xdr:col>9</xdr:col>
      <xdr:colOff>423556</xdr:colOff>
      <xdr:row>21</xdr:row>
      <xdr:rowOff>29759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437745" y="6918864"/>
          <a:ext cx="415311" cy="375295"/>
        </a:xfrm>
        <a:prstGeom prst="rect">
          <a:avLst/>
        </a:prstGeom>
      </xdr:spPr>
    </xdr:pic>
    <xdr:clientData/>
  </xdr:twoCellAnchor>
  <xdr:twoCellAnchor editAs="oneCell">
    <xdr:from>
      <xdr:col>9</xdr:col>
      <xdr:colOff>71745</xdr:colOff>
      <xdr:row>28</xdr:row>
      <xdr:rowOff>340264</xdr:rowOff>
    </xdr:from>
    <xdr:to>
      <xdr:col>9</xdr:col>
      <xdr:colOff>487056</xdr:colOff>
      <xdr:row>30</xdr:row>
      <xdr:rowOff>4359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501245" y="10093864"/>
          <a:ext cx="415311" cy="375295"/>
        </a:xfrm>
        <a:prstGeom prst="rect">
          <a:avLst/>
        </a:prstGeom>
      </xdr:spPr>
    </xdr:pic>
    <xdr:clientData/>
  </xdr:twoCellAnchor>
  <xdr:twoCellAnchor editAs="oneCell">
    <xdr:from>
      <xdr:col>8</xdr:col>
      <xdr:colOff>541645</xdr:colOff>
      <xdr:row>27</xdr:row>
      <xdr:rowOff>10064</xdr:rowOff>
    </xdr:from>
    <xdr:to>
      <xdr:col>9</xdr:col>
      <xdr:colOff>131456</xdr:colOff>
      <xdr:row>28</xdr:row>
      <xdr:rowOff>29759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145645" y="9408064"/>
          <a:ext cx="415311" cy="375295"/>
        </a:xfrm>
        <a:prstGeom prst="rect">
          <a:avLst/>
        </a:prstGeom>
      </xdr:spPr>
    </xdr:pic>
    <xdr:clientData/>
  </xdr:twoCellAnchor>
  <xdr:twoCellAnchor editAs="oneCell">
    <xdr:from>
      <xdr:col>11</xdr:col>
      <xdr:colOff>306523</xdr:colOff>
      <xdr:row>27</xdr:row>
      <xdr:rowOff>344623</xdr:rowOff>
    </xdr:from>
    <xdr:to>
      <xdr:col>11</xdr:col>
      <xdr:colOff>684078</xdr:colOff>
      <xdr:row>29</xdr:row>
      <xdr:rowOff>10978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387023" y="97426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8</xdr:col>
      <xdr:colOff>65223</xdr:colOff>
      <xdr:row>5</xdr:row>
      <xdr:rowOff>331923</xdr:rowOff>
    </xdr:from>
    <xdr:to>
      <xdr:col>8</xdr:col>
      <xdr:colOff>442778</xdr:colOff>
      <xdr:row>6</xdr:row>
      <xdr:rowOff>353878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669223" y="1906723"/>
          <a:ext cx="377555" cy="377555"/>
        </a:xfrm>
        <a:prstGeom prst="rect">
          <a:avLst/>
        </a:prstGeom>
      </xdr:spPr>
    </xdr:pic>
    <xdr:clientData/>
  </xdr:twoCellAnchor>
  <xdr:twoCellAnchor editAs="oneCell">
    <xdr:from>
      <xdr:col>12</xdr:col>
      <xdr:colOff>319223</xdr:colOff>
      <xdr:row>5</xdr:row>
      <xdr:rowOff>325573</xdr:rowOff>
    </xdr:from>
    <xdr:to>
      <xdr:col>12</xdr:col>
      <xdr:colOff>696778</xdr:colOff>
      <xdr:row>6</xdr:row>
      <xdr:rowOff>347528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5223" y="1900373"/>
          <a:ext cx="377555" cy="37755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118975</xdr:colOff>
      <xdr:row>13</xdr:row>
      <xdr:rowOff>118867</xdr:rowOff>
    </xdr:from>
    <xdr:to>
      <xdr:col>3</xdr:col>
      <xdr:colOff>290461</xdr:colOff>
      <xdr:row>14</xdr:row>
      <xdr:rowOff>134052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95855" y="2201667"/>
          <a:ext cx="171486" cy="167585"/>
        </a:xfrm>
        <a:prstGeom prst="rect">
          <a:avLst/>
        </a:prstGeom>
      </xdr:spPr>
    </xdr:pic>
    <xdr:clientData/>
  </xdr:twoCellAnchor>
  <xdr:twoCellAnchor editAs="oneCell">
    <xdr:from>
      <xdr:col>5</xdr:col>
      <xdr:colOff>79712</xdr:colOff>
      <xdr:row>13</xdr:row>
      <xdr:rowOff>114755</xdr:rowOff>
    </xdr:from>
    <xdr:to>
      <xdr:col>5</xdr:col>
      <xdr:colOff>307961</xdr:colOff>
      <xdr:row>15</xdr:row>
      <xdr:rowOff>32860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23212" y="2172155"/>
          <a:ext cx="228249" cy="222905"/>
        </a:xfrm>
        <a:prstGeom prst="rect">
          <a:avLst/>
        </a:prstGeom>
      </xdr:spPr>
    </xdr:pic>
    <xdr:clientData/>
  </xdr:twoCellAnchor>
  <xdr:twoCellAnchor editAs="oneCell">
    <xdr:from>
      <xdr:col>6</xdr:col>
      <xdr:colOff>93384</xdr:colOff>
      <xdr:row>18</xdr:row>
      <xdr:rowOff>110678</xdr:rowOff>
    </xdr:from>
    <xdr:to>
      <xdr:col>6</xdr:col>
      <xdr:colOff>300883</xdr:colOff>
      <xdr:row>20</xdr:row>
      <xdr:rowOff>8519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341784" y="2963945"/>
          <a:ext cx="207499" cy="202641"/>
        </a:xfrm>
        <a:prstGeom prst="rect">
          <a:avLst/>
        </a:prstGeom>
      </xdr:spPr>
    </xdr:pic>
    <xdr:clientData/>
  </xdr:twoCellAnchor>
  <xdr:twoCellAnchor editAs="oneCell">
    <xdr:from>
      <xdr:col>4</xdr:col>
      <xdr:colOff>76450</xdr:colOff>
      <xdr:row>23</xdr:row>
      <xdr:rowOff>123105</xdr:rowOff>
    </xdr:from>
    <xdr:to>
      <xdr:col>4</xdr:col>
      <xdr:colOff>283949</xdr:colOff>
      <xdr:row>25</xdr:row>
      <xdr:rowOff>20601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30290" y="3729905"/>
          <a:ext cx="207499" cy="202296"/>
        </a:xfrm>
        <a:prstGeom prst="rect">
          <a:avLst/>
        </a:prstGeom>
      </xdr:spPr>
    </xdr:pic>
    <xdr:clientData/>
  </xdr:twoCellAnchor>
  <xdr:twoCellAnchor editAs="oneCell">
    <xdr:from>
      <xdr:col>6</xdr:col>
      <xdr:colOff>89150</xdr:colOff>
      <xdr:row>23</xdr:row>
      <xdr:rowOff>136078</xdr:rowOff>
    </xdr:from>
    <xdr:to>
      <xdr:col>6</xdr:col>
      <xdr:colOff>296649</xdr:colOff>
      <xdr:row>25</xdr:row>
      <xdr:rowOff>33919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96910" y="3742878"/>
          <a:ext cx="207499" cy="202641"/>
        </a:xfrm>
        <a:prstGeom prst="rect">
          <a:avLst/>
        </a:prstGeom>
      </xdr:spPr>
    </xdr:pic>
    <xdr:clientData/>
  </xdr:twoCellAnchor>
  <xdr:twoCellAnchor editAs="oneCell">
    <xdr:from>
      <xdr:col>4</xdr:col>
      <xdr:colOff>57778</xdr:colOff>
      <xdr:row>28</xdr:row>
      <xdr:rowOff>84161</xdr:rowOff>
    </xdr:from>
    <xdr:to>
      <xdr:col>4</xdr:col>
      <xdr:colOff>333959</xdr:colOff>
      <xdr:row>30</xdr:row>
      <xdr:rowOff>48378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11618" y="4452961"/>
          <a:ext cx="276181" cy="269017"/>
        </a:xfrm>
        <a:prstGeom prst="rect">
          <a:avLst/>
        </a:prstGeom>
      </xdr:spPr>
    </xdr:pic>
    <xdr:clientData/>
  </xdr:twoCellAnchor>
  <xdr:twoCellAnchor editAs="oneCell">
    <xdr:from>
      <xdr:col>6</xdr:col>
      <xdr:colOff>89150</xdr:colOff>
      <xdr:row>28</xdr:row>
      <xdr:rowOff>123378</xdr:rowOff>
    </xdr:from>
    <xdr:to>
      <xdr:col>6</xdr:col>
      <xdr:colOff>296649</xdr:colOff>
      <xdr:row>30</xdr:row>
      <xdr:rowOff>21219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96910" y="4492178"/>
          <a:ext cx="207499" cy="202641"/>
        </a:xfrm>
        <a:prstGeom prst="rect">
          <a:avLst/>
        </a:prstGeom>
      </xdr:spPr>
    </xdr:pic>
    <xdr:clientData/>
  </xdr:twoCellAnchor>
  <xdr:twoCellAnchor editAs="oneCell">
    <xdr:from>
      <xdr:col>1</xdr:col>
      <xdr:colOff>106700</xdr:colOff>
      <xdr:row>13</xdr:row>
      <xdr:rowOff>132100</xdr:rowOff>
    </xdr:from>
    <xdr:to>
      <xdr:col>1</xdr:col>
      <xdr:colOff>289825</xdr:colOff>
      <xdr:row>15</xdr:row>
      <xdr:rowOff>10425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32200" y="21895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2</xdr:col>
      <xdr:colOff>81300</xdr:colOff>
      <xdr:row>13</xdr:row>
      <xdr:rowOff>132100</xdr:rowOff>
    </xdr:from>
    <xdr:to>
      <xdr:col>2</xdr:col>
      <xdr:colOff>264425</xdr:colOff>
      <xdr:row>15</xdr:row>
      <xdr:rowOff>10425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986300" y="21895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4</xdr:col>
      <xdr:colOff>68600</xdr:colOff>
      <xdr:row>13</xdr:row>
      <xdr:rowOff>132100</xdr:rowOff>
    </xdr:from>
    <xdr:to>
      <xdr:col>4</xdr:col>
      <xdr:colOff>251725</xdr:colOff>
      <xdr:row>15</xdr:row>
      <xdr:rowOff>10425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132600" y="21895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6</xdr:col>
      <xdr:colOff>94000</xdr:colOff>
      <xdr:row>13</xdr:row>
      <xdr:rowOff>132100</xdr:rowOff>
    </xdr:from>
    <xdr:to>
      <xdr:col>6</xdr:col>
      <xdr:colOff>277125</xdr:colOff>
      <xdr:row>15</xdr:row>
      <xdr:rowOff>10425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317000" y="21895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1</xdr:col>
      <xdr:colOff>94000</xdr:colOff>
      <xdr:row>18</xdr:row>
      <xdr:rowOff>144800</xdr:rowOff>
    </xdr:from>
    <xdr:to>
      <xdr:col>1</xdr:col>
      <xdr:colOff>277125</xdr:colOff>
      <xdr:row>20</xdr:row>
      <xdr:rowOff>23125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19500" y="29642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2</xdr:col>
      <xdr:colOff>68600</xdr:colOff>
      <xdr:row>18</xdr:row>
      <xdr:rowOff>144800</xdr:rowOff>
    </xdr:from>
    <xdr:to>
      <xdr:col>2</xdr:col>
      <xdr:colOff>251725</xdr:colOff>
      <xdr:row>20</xdr:row>
      <xdr:rowOff>23125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973600" y="29642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3</xdr:col>
      <xdr:colOff>94000</xdr:colOff>
      <xdr:row>18</xdr:row>
      <xdr:rowOff>144800</xdr:rowOff>
    </xdr:from>
    <xdr:to>
      <xdr:col>3</xdr:col>
      <xdr:colOff>277125</xdr:colOff>
      <xdr:row>20</xdr:row>
      <xdr:rowOff>23125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078500" y="29642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4</xdr:col>
      <xdr:colOff>49371</xdr:colOff>
      <xdr:row>18</xdr:row>
      <xdr:rowOff>125571</xdr:rowOff>
    </xdr:from>
    <xdr:to>
      <xdr:col>4</xdr:col>
      <xdr:colOff>270953</xdr:colOff>
      <xdr:row>20</xdr:row>
      <xdr:rowOff>42353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113371" y="2944971"/>
          <a:ext cx="221582" cy="221582"/>
        </a:xfrm>
        <a:prstGeom prst="rect">
          <a:avLst/>
        </a:prstGeom>
      </xdr:spPr>
    </xdr:pic>
    <xdr:clientData/>
  </xdr:twoCellAnchor>
  <xdr:twoCellAnchor editAs="oneCell">
    <xdr:from>
      <xdr:col>1</xdr:col>
      <xdr:colOff>81300</xdr:colOff>
      <xdr:row>23</xdr:row>
      <xdr:rowOff>144800</xdr:rowOff>
    </xdr:from>
    <xdr:to>
      <xdr:col>1</xdr:col>
      <xdr:colOff>264425</xdr:colOff>
      <xdr:row>25</xdr:row>
      <xdr:rowOff>23125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06800" y="37262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2</xdr:col>
      <xdr:colOff>55900</xdr:colOff>
      <xdr:row>23</xdr:row>
      <xdr:rowOff>144800</xdr:rowOff>
    </xdr:from>
    <xdr:to>
      <xdr:col>2</xdr:col>
      <xdr:colOff>239025</xdr:colOff>
      <xdr:row>25</xdr:row>
      <xdr:rowOff>23125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960900" y="37262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3</xdr:col>
      <xdr:colOff>81300</xdr:colOff>
      <xdr:row>23</xdr:row>
      <xdr:rowOff>144800</xdr:rowOff>
    </xdr:from>
    <xdr:to>
      <xdr:col>3</xdr:col>
      <xdr:colOff>264425</xdr:colOff>
      <xdr:row>25</xdr:row>
      <xdr:rowOff>23125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065800" y="37262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5</xdr:col>
      <xdr:colOff>64224</xdr:colOff>
      <xdr:row>24</xdr:row>
      <xdr:rowOff>724</xdr:rowOff>
    </xdr:from>
    <xdr:to>
      <xdr:col>5</xdr:col>
      <xdr:colOff>230701</xdr:colOff>
      <xdr:row>25</xdr:row>
      <xdr:rowOff>14801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5207724" y="3734524"/>
          <a:ext cx="166477" cy="166477"/>
        </a:xfrm>
        <a:prstGeom prst="rect">
          <a:avLst/>
        </a:prstGeom>
      </xdr:spPr>
    </xdr:pic>
    <xdr:clientData/>
  </xdr:twoCellAnchor>
  <xdr:twoCellAnchor editAs="oneCell">
    <xdr:from>
      <xdr:col>1</xdr:col>
      <xdr:colOff>106700</xdr:colOff>
      <xdr:row>28</xdr:row>
      <xdr:rowOff>132100</xdr:rowOff>
    </xdr:from>
    <xdr:to>
      <xdr:col>1</xdr:col>
      <xdr:colOff>289825</xdr:colOff>
      <xdr:row>30</xdr:row>
      <xdr:rowOff>10425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932200" y="44755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2</xdr:col>
      <xdr:colOff>81300</xdr:colOff>
      <xdr:row>28</xdr:row>
      <xdr:rowOff>132100</xdr:rowOff>
    </xdr:from>
    <xdr:to>
      <xdr:col>2</xdr:col>
      <xdr:colOff>264425</xdr:colOff>
      <xdr:row>30</xdr:row>
      <xdr:rowOff>10425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986300" y="44755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3</xdr:col>
      <xdr:colOff>106700</xdr:colOff>
      <xdr:row>28</xdr:row>
      <xdr:rowOff>132100</xdr:rowOff>
    </xdr:from>
    <xdr:to>
      <xdr:col>3</xdr:col>
      <xdr:colOff>289825</xdr:colOff>
      <xdr:row>30</xdr:row>
      <xdr:rowOff>10425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091200" y="44755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5</xdr:col>
      <xdr:colOff>72143</xdr:colOff>
      <xdr:row>28</xdr:row>
      <xdr:rowOff>122943</xdr:rowOff>
    </xdr:from>
    <xdr:to>
      <xdr:col>5</xdr:col>
      <xdr:colOff>273581</xdr:colOff>
      <xdr:row>30</xdr:row>
      <xdr:rowOff>19581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5215643" y="4466343"/>
          <a:ext cx="201438" cy="201438"/>
        </a:xfrm>
        <a:prstGeom prst="rect">
          <a:avLst/>
        </a:prstGeom>
      </xdr:spPr>
    </xdr:pic>
    <xdr:clientData/>
  </xdr:twoCellAnchor>
  <xdr:twoCellAnchor editAs="oneCell">
    <xdr:from>
      <xdr:col>5</xdr:col>
      <xdr:colOff>94000</xdr:colOff>
      <xdr:row>8</xdr:row>
      <xdr:rowOff>119400</xdr:rowOff>
    </xdr:from>
    <xdr:to>
      <xdr:col>5</xdr:col>
      <xdr:colOff>277125</xdr:colOff>
      <xdr:row>9</xdr:row>
      <xdr:rowOff>150125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5237500" y="14148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6</xdr:col>
      <xdr:colOff>81300</xdr:colOff>
      <xdr:row>8</xdr:row>
      <xdr:rowOff>119400</xdr:rowOff>
    </xdr:from>
    <xdr:to>
      <xdr:col>6</xdr:col>
      <xdr:colOff>264425</xdr:colOff>
      <xdr:row>9</xdr:row>
      <xdr:rowOff>150125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304300" y="14148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7</xdr:col>
      <xdr:colOff>81300</xdr:colOff>
      <xdr:row>8</xdr:row>
      <xdr:rowOff>119400</xdr:rowOff>
    </xdr:from>
    <xdr:to>
      <xdr:col>7</xdr:col>
      <xdr:colOff>264425</xdr:colOff>
      <xdr:row>9</xdr:row>
      <xdr:rowOff>150125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0" b="100000" l="0" r="100000">
                      <a14:foregroundMark x1="52941" y1="32353" x2="52941" y2="32353"/>
                      <a14:foregroundMark x1="35294" y1="79412" x2="35294" y2="79412"/>
                      <a14:foregroundMark x1="85294" y1="70588" x2="85294" y2="70588"/>
                      <a14:foregroundMark x1="91176" y1="47059" x2="91176" y2="47059"/>
                      <a14:backgroundMark x1="88235" y1="58824" x2="88235" y2="58824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7383800" y="1414800"/>
          <a:ext cx="183125" cy="183125"/>
        </a:xfrm>
        <a:prstGeom prst="rect">
          <a:avLst/>
        </a:prstGeom>
      </xdr:spPr>
    </xdr:pic>
    <xdr:clientData/>
  </xdr:twoCellAnchor>
  <xdr:twoCellAnchor editAs="oneCell">
    <xdr:from>
      <xdr:col>5</xdr:col>
      <xdr:colOff>90362</xdr:colOff>
      <xdr:row>29</xdr:row>
      <xdr:rowOff>128462</xdr:rowOff>
    </xdr:from>
    <xdr:to>
      <xdr:col>5</xdr:col>
      <xdr:colOff>260858</xdr:colOff>
      <xdr:row>30</xdr:row>
      <xdr:rowOff>146558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221162" y="4649662"/>
          <a:ext cx="170496" cy="170496"/>
        </a:xfrm>
        <a:prstGeom prst="rect">
          <a:avLst/>
        </a:prstGeom>
      </xdr:spPr>
    </xdr:pic>
    <xdr:clientData/>
  </xdr:twoCellAnchor>
  <xdr:twoCellAnchor editAs="oneCell">
    <xdr:from>
      <xdr:col>7</xdr:col>
      <xdr:colOff>77662</xdr:colOff>
      <xdr:row>27</xdr:row>
      <xdr:rowOff>141162</xdr:rowOff>
    </xdr:from>
    <xdr:to>
      <xdr:col>7</xdr:col>
      <xdr:colOff>248158</xdr:colOff>
      <xdr:row>29</xdr:row>
      <xdr:rowOff>6858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62382" y="4357562"/>
          <a:ext cx="170496" cy="170496"/>
        </a:xfrm>
        <a:prstGeom prst="rect">
          <a:avLst/>
        </a:prstGeom>
      </xdr:spPr>
    </xdr:pic>
    <xdr:clientData/>
  </xdr:twoCellAnchor>
  <xdr:twoCellAnchor editAs="oneCell">
    <xdr:from>
      <xdr:col>5</xdr:col>
      <xdr:colOff>783292</xdr:colOff>
      <xdr:row>30</xdr:row>
      <xdr:rowOff>23489</xdr:rowOff>
    </xdr:from>
    <xdr:to>
      <xdr:col>5</xdr:col>
      <xdr:colOff>905808</xdr:colOff>
      <xdr:row>31</xdr:row>
      <xdr:rowOff>1912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26792" y="4671689"/>
          <a:ext cx="122516" cy="130823"/>
        </a:xfrm>
        <a:prstGeom prst="rect">
          <a:avLst/>
        </a:prstGeom>
      </xdr:spPr>
    </xdr:pic>
    <xdr:clientData/>
  </xdr:twoCellAnchor>
  <xdr:twoCellAnchor editAs="oneCell">
    <xdr:from>
      <xdr:col>7</xdr:col>
      <xdr:colOff>772670</xdr:colOff>
      <xdr:row>28</xdr:row>
      <xdr:rowOff>1492</xdr:rowOff>
    </xdr:from>
    <xdr:to>
      <xdr:col>7</xdr:col>
      <xdr:colOff>895186</xdr:colOff>
      <xdr:row>28</xdr:row>
      <xdr:rowOff>132315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075170" y="4344892"/>
          <a:ext cx="122516" cy="130823"/>
        </a:xfrm>
        <a:prstGeom prst="rect">
          <a:avLst/>
        </a:prstGeom>
      </xdr:spPr>
    </xdr:pic>
    <xdr:clientData/>
  </xdr:twoCellAnchor>
  <xdr:twoCellAnchor editAs="oneCell">
    <xdr:from>
      <xdr:col>4</xdr:col>
      <xdr:colOff>25398</xdr:colOff>
      <xdr:row>19</xdr:row>
      <xdr:rowOff>101598</xdr:rowOff>
    </xdr:from>
    <xdr:to>
      <xdr:col>4</xdr:col>
      <xdr:colOff>275022</xdr:colOff>
      <xdr:row>21</xdr:row>
      <xdr:rowOff>46422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89398" y="3073398"/>
          <a:ext cx="249624" cy="249624"/>
        </a:xfrm>
        <a:prstGeom prst="rect">
          <a:avLst/>
        </a:prstGeom>
      </xdr:spPr>
    </xdr:pic>
    <xdr:clientData/>
  </xdr:twoCellAnchor>
  <xdr:twoCellAnchor editAs="oneCell">
    <xdr:from>
      <xdr:col>4</xdr:col>
      <xdr:colOff>89604</xdr:colOff>
      <xdr:row>22</xdr:row>
      <xdr:rowOff>115004</xdr:rowOff>
    </xdr:from>
    <xdr:to>
      <xdr:col>4</xdr:col>
      <xdr:colOff>278889</xdr:colOff>
      <xdr:row>23</xdr:row>
      <xdr:rowOff>151889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ackgroundRemoval t="8824" b="88235" l="8824" r="91176">
                      <a14:foregroundMark x1="70588" y1="44118" x2="70588" y2="44118"/>
                      <a14:foregroundMark x1="82353" y1="38235" x2="82353" y2="38235"/>
                      <a14:foregroundMark x1="14706" y1="55882" x2="14706" y2="55882"/>
                      <a14:foregroundMark x1="52941" y1="82353" x2="52941" y2="82353"/>
                      <a14:foregroundMark x1="91176" y1="26471" x2="91176" y2="2647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153604" y="3544004"/>
          <a:ext cx="189285" cy="189285"/>
        </a:xfrm>
        <a:prstGeom prst="rect">
          <a:avLst/>
        </a:prstGeom>
      </xdr:spPr>
    </xdr:pic>
    <xdr:clientData/>
  </xdr:twoCellAnchor>
  <xdr:twoCellAnchor editAs="oneCell">
    <xdr:from>
      <xdr:col>6</xdr:col>
      <xdr:colOff>102304</xdr:colOff>
      <xdr:row>22</xdr:row>
      <xdr:rowOff>115004</xdr:rowOff>
    </xdr:from>
    <xdr:to>
      <xdr:col>6</xdr:col>
      <xdr:colOff>291589</xdr:colOff>
      <xdr:row>23</xdr:row>
      <xdr:rowOff>151889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8824" b="88235" l="8824" r="91176">
                      <a14:foregroundMark x1="70588" y1="44118" x2="70588" y2="44118"/>
                      <a14:foregroundMark x1="82353" y1="38235" x2="82353" y2="38235"/>
                      <a14:foregroundMark x1="14706" y1="55882" x2="14706" y2="55882"/>
                      <a14:foregroundMark x1="52941" y1="82353" x2="52941" y2="82353"/>
                      <a14:foregroundMark x1="91176" y1="26471" x2="91176" y2="2647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325304" y="3544004"/>
          <a:ext cx="189285" cy="189285"/>
        </a:xfrm>
        <a:prstGeom prst="rect">
          <a:avLst/>
        </a:prstGeom>
      </xdr:spPr>
    </xdr:pic>
    <xdr:clientData/>
  </xdr:twoCellAnchor>
  <xdr:twoCellAnchor editAs="oneCell">
    <xdr:from>
      <xdr:col>4</xdr:col>
      <xdr:colOff>89604</xdr:colOff>
      <xdr:row>27</xdr:row>
      <xdr:rowOff>140404</xdr:rowOff>
    </xdr:from>
    <xdr:to>
      <xdr:col>4</xdr:col>
      <xdr:colOff>278889</xdr:colOff>
      <xdr:row>29</xdr:row>
      <xdr:rowOff>24889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8824" b="88235" l="8824" r="91176">
                      <a14:foregroundMark x1="70588" y1="44118" x2="70588" y2="44118"/>
                      <a14:foregroundMark x1="82353" y1="38235" x2="82353" y2="38235"/>
                      <a14:foregroundMark x1="14706" y1="55882" x2="14706" y2="55882"/>
                      <a14:foregroundMark x1="52941" y1="82353" x2="52941" y2="82353"/>
                      <a14:foregroundMark x1="91176" y1="26471" x2="91176" y2="2647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4153604" y="4331404"/>
          <a:ext cx="189285" cy="189285"/>
        </a:xfrm>
        <a:prstGeom prst="rect">
          <a:avLst/>
        </a:prstGeom>
      </xdr:spPr>
    </xdr:pic>
    <xdr:clientData/>
  </xdr:twoCellAnchor>
  <xdr:twoCellAnchor editAs="oneCell">
    <xdr:from>
      <xdr:col>5</xdr:col>
      <xdr:colOff>89604</xdr:colOff>
      <xdr:row>13</xdr:row>
      <xdr:rowOff>13404</xdr:rowOff>
    </xdr:from>
    <xdr:to>
      <xdr:col>5</xdr:col>
      <xdr:colOff>278889</xdr:colOff>
      <xdr:row>14</xdr:row>
      <xdr:rowOff>50289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8824" b="88235" l="8824" r="91176">
                      <a14:foregroundMark x1="70588" y1="44118" x2="70588" y2="44118"/>
                      <a14:foregroundMark x1="82353" y1="38235" x2="82353" y2="38235"/>
                      <a14:foregroundMark x1="14706" y1="55882" x2="14706" y2="55882"/>
                      <a14:foregroundMark x1="52941" y1="82353" x2="52941" y2="82353"/>
                      <a14:foregroundMark x1="91176" y1="26471" x2="91176" y2="2647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5233104" y="2070804"/>
          <a:ext cx="189285" cy="189285"/>
        </a:xfrm>
        <a:prstGeom prst="rect">
          <a:avLst/>
        </a:prstGeom>
      </xdr:spPr>
    </xdr:pic>
    <xdr:clientData/>
  </xdr:twoCellAnchor>
  <xdr:twoCellAnchor editAs="oneCell">
    <xdr:from>
      <xdr:col>7</xdr:col>
      <xdr:colOff>71688</xdr:colOff>
      <xdr:row>17</xdr:row>
      <xdr:rowOff>147328</xdr:rowOff>
    </xdr:from>
    <xdr:to>
      <xdr:col>7</xdr:col>
      <xdr:colOff>245813</xdr:colOff>
      <xdr:row>19</xdr:row>
      <xdr:rowOff>30473</xdr:rowOff>
    </xdr:to>
    <xdr:pic>
      <xdr:nvPicPr>
        <xdr:cNvPr id="41" name="Picture 40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0000" r="-1"/>
        <a:stretch/>
      </xdr:blipFill>
      <xdr:spPr>
        <a:xfrm>
          <a:off x="7374188" y="2814328"/>
          <a:ext cx="174125" cy="187945"/>
        </a:xfrm>
        <a:prstGeom prst="rect">
          <a:avLst/>
        </a:prstGeom>
      </xdr:spPr>
    </xdr:pic>
    <xdr:clientData/>
  </xdr:twoCellAnchor>
  <xdr:twoCellAnchor editAs="oneCell">
    <xdr:from>
      <xdr:col>5</xdr:col>
      <xdr:colOff>112007</xdr:colOff>
      <xdr:row>18</xdr:row>
      <xdr:rowOff>102212</xdr:rowOff>
    </xdr:from>
    <xdr:to>
      <xdr:col>5</xdr:col>
      <xdr:colOff>319506</xdr:colOff>
      <xdr:row>20</xdr:row>
      <xdr:rowOff>53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76674" y="2955479"/>
          <a:ext cx="207499" cy="202641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368300</xdr:colOff>
      <xdr:row>0</xdr:row>
      <xdr:rowOff>88900</xdr:rowOff>
    </xdr:from>
    <xdr:to>
      <xdr:col>1</xdr:col>
      <xdr:colOff>1219200</xdr:colOff>
      <xdr:row>10</xdr:row>
      <xdr:rowOff>50800</xdr:rowOff>
    </xdr:to>
    <xdr:pic>
      <xdr:nvPicPr>
        <xdr:cNvPr id="48214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9286"/>
        <a:stretch>
          <a:fillRect/>
        </a:stretch>
      </xdr:blipFill>
      <xdr:spPr bwMode="auto">
        <a:xfrm>
          <a:off x="368300" y="88900"/>
          <a:ext cx="1676400" cy="1854200"/>
        </a:xfrm>
        <a:prstGeom prst="ellipse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1373245</xdr:colOff>
      <xdr:row>12</xdr:row>
      <xdr:rowOff>48815</xdr:rowOff>
    </xdr:from>
    <xdr:to>
      <xdr:col>1</xdr:col>
      <xdr:colOff>1674760</xdr:colOff>
      <xdr:row>13</xdr:row>
      <xdr:rowOff>259615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7816" y="2171529"/>
          <a:ext cx="301515" cy="301515"/>
        </a:xfrm>
        <a:prstGeom prst="rect">
          <a:avLst/>
        </a:prstGeom>
      </xdr:spPr>
    </xdr:pic>
    <xdr:clientData/>
  </xdr:twoCellAnchor>
  <xdr:twoCellAnchor editAs="oneCell">
    <xdr:from>
      <xdr:col>5</xdr:col>
      <xdr:colOff>84836</xdr:colOff>
      <xdr:row>12</xdr:row>
      <xdr:rowOff>30407</xdr:rowOff>
    </xdr:from>
    <xdr:to>
      <xdr:col>5</xdr:col>
      <xdr:colOff>386881</xdr:colOff>
      <xdr:row>13</xdr:row>
      <xdr:rowOff>241737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64836" y="2153121"/>
          <a:ext cx="302045" cy="302045"/>
        </a:xfrm>
        <a:prstGeom prst="rect">
          <a:avLst/>
        </a:prstGeom>
      </xdr:spPr>
    </xdr:pic>
    <xdr:clientData/>
  </xdr:twoCellAnchor>
  <xdr:twoCellAnchor editAs="oneCell">
    <xdr:from>
      <xdr:col>8</xdr:col>
      <xdr:colOff>44586</xdr:colOff>
      <xdr:row>12</xdr:row>
      <xdr:rowOff>86603</xdr:rowOff>
    </xdr:from>
    <xdr:to>
      <xdr:col>8</xdr:col>
      <xdr:colOff>402639</xdr:colOff>
      <xdr:row>14</xdr:row>
      <xdr:rowOff>8648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7592015" y="2209317"/>
          <a:ext cx="358053" cy="339331"/>
        </a:xfrm>
        <a:prstGeom prst="rect">
          <a:avLst/>
        </a:prstGeom>
      </xdr:spPr>
    </xdr:pic>
    <xdr:clientData/>
  </xdr:twoCellAnchor>
  <xdr:twoCellAnchor editAs="oneCell">
    <xdr:from>
      <xdr:col>21</xdr:col>
      <xdr:colOff>562430</xdr:colOff>
      <xdr:row>12</xdr:row>
      <xdr:rowOff>36286</xdr:rowOff>
    </xdr:from>
    <xdr:to>
      <xdr:col>22</xdr:col>
      <xdr:colOff>127254</xdr:colOff>
      <xdr:row>14</xdr:row>
      <xdr:rowOff>18395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2344" b="89844" l="9766" r="89844">
                      <a14:foregroundMark x1="46484" y1="14453" x2="46484" y2="14453"/>
                      <a14:foregroundMark x1="60547" y1="15234" x2="60547" y2="15234"/>
                      <a14:backgroundMark x1="50391" y1="12891" x2="50391" y2="12891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9158859" y="2159000"/>
          <a:ext cx="399395" cy="399395"/>
        </a:xfrm>
        <a:prstGeom prst="rect">
          <a:avLst/>
        </a:prstGeom>
      </xdr:spPr>
    </xdr:pic>
    <xdr:clientData/>
  </xdr:twoCellAnchor>
  <xdr:twoCellAnchor editAs="oneCell">
    <xdr:from>
      <xdr:col>5</xdr:col>
      <xdr:colOff>422592</xdr:colOff>
      <xdr:row>1</xdr:row>
      <xdr:rowOff>25166</xdr:rowOff>
    </xdr:from>
    <xdr:to>
      <xdr:col>6</xdr:col>
      <xdr:colOff>139831</xdr:colOff>
      <xdr:row>2</xdr:row>
      <xdr:rowOff>76585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02592" y="170309"/>
          <a:ext cx="551810" cy="577562"/>
        </a:xfrm>
        <a:prstGeom prst="rect">
          <a:avLst/>
        </a:prstGeom>
      </xdr:spPr>
    </xdr:pic>
    <xdr:clientData/>
  </xdr:twoCellAnchor>
  <xdr:twoCellAnchor editAs="oneCell">
    <xdr:from>
      <xdr:col>16</xdr:col>
      <xdr:colOff>743858</xdr:colOff>
      <xdr:row>12</xdr:row>
      <xdr:rowOff>18143</xdr:rowOff>
    </xdr:from>
    <xdr:to>
      <xdr:col>17</xdr:col>
      <xdr:colOff>335461</xdr:colOff>
      <xdr:row>14</xdr:row>
      <xdr:rowOff>27032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9585" b="93450" l="0" r="100000"/>
                  </a14:imgEffect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5167429" y="2140857"/>
          <a:ext cx="426175" cy="42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466638</xdr:colOff>
      <xdr:row>12</xdr:row>
      <xdr:rowOff>49354</xdr:rowOff>
    </xdr:from>
    <xdr:to>
      <xdr:col>12</xdr:col>
      <xdr:colOff>803366</xdr:colOff>
      <xdr:row>13</xdr:row>
      <xdr:rowOff>295367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10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551924" y="2172068"/>
          <a:ext cx="336728" cy="336728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3</xdr:col>
      <xdr:colOff>215900</xdr:colOff>
      <xdr:row>30</xdr:row>
      <xdr:rowOff>38100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0" b="100000" l="0" r="100000">
                      <a14:foregroundMark x1="12785" y1="46392" x2="12785" y2="46392"/>
                      <a14:backgroundMark x1="38356" y1="49485" x2="38356" y2="49485"/>
                      <a14:backgroundMark x1="14155" y1="47766" x2="62100" y2="46392"/>
                    </a14:backgroundRemoval>
                  </a14:imgEffect>
                </a14:imgLayer>
              </a14:imgProps>
            </a:ext>
          </a:extLst>
        </a:blip>
        <a:srcRect l="3196"/>
        <a:stretch/>
      </xdr:blipFill>
      <xdr:spPr>
        <a:xfrm>
          <a:off x="0" y="914400"/>
          <a:ext cx="2692400" cy="3695700"/>
        </a:xfrm>
        <a:prstGeom prst="rect">
          <a:avLst/>
        </a:prstGeom>
      </xdr:spPr>
    </xdr:pic>
    <xdr:clientData/>
  </xdr:twoCellAnchor>
  <xdr:twoCellAnchor editAs="oneCell">
    <xdr:from>
      <xdr:col>0</xdr:col>
      <xdr:colOff>622452</xdr:colOff>
      <xdr:row>3</xdr:row>
      <xdr:rowOff>36566</xdr:rowOff>
    </xdr:from>
    <xdr:to>
      <xdr:col>1</xdr:col>
      <xdr:colOff>685648</xdr:colOff>
      <xdr:row>9</xdr:row>
      <xdr:rowOff>52335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2452" y="493766"/>
          <a:ext cx="888696" cy="930169"/>
        </a:xfrm>
        <a:prstGeom prst="rect">
          <a:avLst/>
        </a:prstGeom>
      </xdr:spPr>
    </xdr:pic>
    <xdr:clientData/>
  </xdr:twoCellAnchor>
  <xdr:twoCellAnchor editAs="oneCell">
    <xdr:from>
      <xdr:col>14</xdr:col>
      <xdr:colOff>304800</xdr:colOff>
      <xdr:row>14</xdr:row>
      <xdr:rowOff>38100</xdr:rowOff>
    </xdr:from>
    <xdr:to>
      <xdr:col>16</xdr:col>
      <xdr:colOff>558800</xdr:colOff>
      <xdr:row>27</xdr:row>
      <xdr:rowOff>50800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861800" y="2171700"/>
          <a:ext cx="1905000" cy="1993900"/>
        </a:xfrm>
        <a:prstGeom prst="rect">
          <a:avLst/>
        </a:prstGeom>
      </xdr:spPr>
    </xdr:pic>
    <xdr:clientData/>
  </xdr:twoCellAnchor>
  <xdr:twoCellAnchor editAs="oneCell">
    <xdr:from>
      <xdr:col>5</xdr:col>
      <xdr:colOff>683215</xdr:colOff>
      <xdr:row>4</xdr:row>
      <xdr:rowOff>143465</xdr:rowOff>
    </xdr:from>
    <xdr:to>
      <xdr:col>7</xdr:col>
      <xdr:colOff>11496</xdr:colOff>
      <xdr:row>11</xdr:row>
      <xdr:rowOff>55946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0715" y="753065"/>
          <a:ext cx="979281" cy="979281"/>
        </a:xfrm>
        <a:prstGeom prst="rect">
          <a:avLst/>
        </a:prstGeom>
      </xdr:spPr>
    </xdr:pic>
    <xdr:clientData/>
  </xdr:twoCellAnchor>
  <xdr:twoCellAnchor editAs="oneCell">
    <xdr:from>
      <xdr:col>6</xdr:col>
      <xdr:colOff>607014</xdr:colOff>
      <xdr:row>4</xdr:row>
      <xdr:rowOff>130764</xdr:rowOff>
    </xdr:from>
    <xdr:to>
      <xdr:col>7</xdr:col>
      <xdr:colOff>760796</xdr:colOff>
      <xdr:row>11</xdr:row>
      <xdr:rowOff>43246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0014" y="740364"/>
          <a:ext cx="979282" cy="979282"/>
        </a:xfrm>
        <a:prstGeom prst="rect">
          <a:avLst/>
        </a:prstGeom>
      </xdr:spPr>
    </xdr:pic>
    <xdr:clientData/>
  </xdr:twoCellAnchor>
  <xdr:twoCellAnchor editAs="oneCell">
    <xdr:from>
      <xdr:col>7</xdr:col>
      <xdr:colOff>543515</xdr:colOff>
      <xdr:row>4</xdr:row>
      <xdr:rowOff>143465</xdr:rowOff>
    </xdr:from>
    <xdr:to>
      <xdr:col>8</xdr:col>
      <xdr:colOff>697296</xdr:colOff>
      <xdr:row>11</xdr:row>
      <xdr:rowOff>55946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2015" y="753065"/>
          <a:ext cx="979281" cy="979281"/>
        </a:xfrm>
        <a:prstGeom prst="rect">
          <a:avLst/>
        </a:prstGeom>
      </xdr:spPr>
    </xdr:pic>
    <xdr:clientData/>
  </xdr:twoCellAnchor>
  <xdr:twoCellAnchor editAs="oneCell">
    <xdr:from>
      <xdr:col>8</xdr:col>
      <xdr:colOff>467315</xdr:colOff>
      <xdr:row>4</xdr:row>
      <xdr:rowOff>124415</xdr:rowOff>
    </xdr:from>
    <xdr:to>
      <xdr:col>9</xdr:col>
      <xdr:colOff>621096</xdr:colOff>
      <xdr:row>11</xdr:row>
      <xdr:rowOff>36896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71315" y="734015"/>
          <a:ext cx="979281" cy="979281"/>
        </a:xfrm>
        <a:prstGeom prst="rect">
          <a:avLst/>
        </a:prstGeom>
      </xdr:spPr>
    </xdr:pic>
    <xdr:clientData/>
  </xdr:twoCellAnchor>
  <xdr:twoCellAnchor editAs="oneCell">
    <xdr:from>
      <xdr:col>9</xdr:col>
      <xdr:colOff>354850</xdr:colOff>
      <xdr:row>4</xdr:row>
      <xdr:rowOff>121855</xdr:rowOff>
    </xdr:from>
    <xdr:to>
      <xdr:col>10</xdr:col>
      <xdr:colOff>606560</xdr:colOff>
      <xdr:row>11</xdr:row>
      <xdr:rowOff>28477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784350" y="731455"/>
          <a:ext cx="1077210" cy="973422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46</xdr:col>
      <xdr:colOff>616857</xdr:colOff>
      <xdr:row>44</xdr:row>
      <xdr:rowOff>145143</xdr:rowOff>
    </xdr:from>
    <xdr:to>
      <xdr:col>52</xdr:col>
      <xdr:colOff>551543</xdr:colOff>
      <xdr:row>64</xdr:row>
      <xdr:rowOff>116115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668857" y="8926286"/>
          <a:ext cx="3962400" cy="39624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115751</xdr:colOff>
      <xdr:row>3</xdr:row>
      <xdr:rowOff>471351</xdr:rowOff>
    </xdr:from>
    <xdr:to>
      <xdr:col>6</xdr:col>
      <xdr:colOff>784613</xdr:colOff>
      <xdr:row>5</xdr:row>
      <xdr:rowOff>48013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68751" y="2287451"/>
          <a:ext cx="668862" cy="668862"/>
        </a:xfrm>
        <a:prstGeom prst="rect">
          <a:avLst/>
        </a:prstGeom>
      </xdr:spPr>
    </xdr:pic>
    <xdr:clientData/>
  </xdr:twoCellAnchor>
  <xdr:twoCellAnchor editAs="oneCell">
    <xdr:from>
      <xdr:col>6</xdr:col>
      <xdr:colOff>146154</xdr:colOff>
      <xdr:row>17</xdr:row>
      <xdr:rowOff>527154</xdr:rowOff>
    </xdr:from>
    <xdr:to>
      <xdr:col>6</xdr:col>
      <xdr:colOff>754210</xdr:colOff>
      <xdr:row>19</xdr:row>
      <xdr:rowOff>43010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99154" y="99886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6</xdr:col>
      <xdr:colOff>146154</xdr:colOff>
      <xdr:row>18</xdr:row>
      <xdr:rowOff>527154</xdr:rowOff>
    </xdr:from>
    <xdr:to>
      <xdr:col>6</xdr:col>
      <xdr:colOff>754210</xdr:colOff>
      <xdr:row>20</xdr:row>
      <xdr:rowOff>43010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99154" y="105347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6</xdr:col>
      <xdr:colOff>146154</xdr:colOff>
      <xdr:row>19</xdr:row>
      <xdr:rowOff>527154</xdr:rowOff>
    </xdr:from>
    <xdr:to>
      <xdr:col>6</xdr:col>
      <xdr:colOff>754210</xdr:colOff>
      <xdr:row>21</xdr:row>
      <xdr:rowOff>43010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99154" y="110808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7</xdr:col>
      <xdr:colOff>115072</xdr:colOff>
      <xdr:row>18</xdr:row>
      <xdr:rowOff>534172</xdr:rowOff>
    </xdr:from>
    <xdr:to>
      <xdr:col>7</xdr:col>
      <xdr:colOff>723128</xdr:colOff>
      <xdr:row>20</xdr:row>
      <xdr:rowOff>50028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93572" y="10541772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7</xdr:col>
      <xdr:colOff>102372</xdr:colOff>
      <xdr:row>16</xdr:row>
      <xdr:rowOff>508772</xdr:rowOff>
    </xdr:from>
    <xdr:to>
      <xdr:col>7</xdr:col>
      <xdr:colOff>710428</xdr:colOff>
      <xdr:row>18</xdr:row>
      <xdr:rowOff>24628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80872" y="9424172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6</xdr:col>
      <xdr:colOff>133454</xdr:colOff>
      <xdr:row>16</xdr:row>
      <xdr:rowOff>514454</xdr:rowOff>
    </xdr:from>
    <xdr:to>
      <xdr:col>6</xdr:col>
      <xdr:colOff>741510</xdr:colOff>
      <xdr:row>18</xdr:row>
      <xdr:rowOff>30310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6454" y="94298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8</xdr:col>
      <xdr:colOff>155225</xdr:colOff>
      <xdr:row>18</xdr:row>
      <xdr:rowOff>539854</xdr:rowOff>
    </xdr:from>
    <xdr:to>
      <xdr:col>8</xdr:col>
      <xdr:colOff>763281</xdr:colOff>
      <xdr:row>20</xdr:row>
      <xdr:rowOff>55710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59225" y="105474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6</xdr:col>
      <xdr:colOff>103051</xdr:colOff>
      <xdr:row>4</xdr:row>
      <xdr:rowOff>484051</xdr:rowOff>
    </xdr:from>
    <xdr:to>
      <xdr:col>6</xdr:col>
      <xdr:colOff>771913</xdr:colOff>
      <xdr:row>6</xdr:row>
      <xdr:rowOff>60713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56051" y="2846251"/>
          <a:ext cx="668862" cy="668862"/>
        </a:xfrm>
        <a:prstGeom prst="rect">
          <a:avLst/>
        </a:prstGeom>
      </xdr:spPr>
    </xdr:pic>
    <xdr:clientData/>
  </xdr:twoCellAnchor>
  <xdr:twoCellAnchor editAs="oneCell">
    <xdr:from>
      <xdr:col>6</xdr:col>
      <xdr:colOff>77651</xdr:colOff>
      <xdr:row>9</xdr:row>
      <xdr:rowOff>484051</xdr:rowOff>
    </xdr:from>
    <xdr:to>
      <xdr:col>6</xdr:col>
      <xdr:colOff>746513</xdr:colOff>
      <xdr:row>11</xdr:row>
      <xdr:rowOff>60713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0651" y="5576751"/>
          <a:ext cx="668862" cy="668862"/>
        </a:xfrm>
        <a:prstGeom prst="rect">
          <a:avLst/>
        </a:prstGeom>
      </xdr:spPr>
    </xdr:pic>
    <xdr:clientData/>
  </xdr:twoCellAnchor>
  <xdr:twoCellAnchor editAs="oneCell">
    <xdr:from>
      <xdr:col>3</xdr:col>
      <xdr:colOff>130951</xdr:colOff>
      <xdr:row>3</xdr:row>
      <xdr:rowOff>545444</xdr:rowOff>
    </xdr:from>
    <xdr:to>
      <xdr:col>3</xdr:col>
      <xdr:colOff>669150</xdr:colOff>
      <xdr:row>4</xdr:row>
      <xdr:rowOff>521357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07451" y="2361544"/>
          <a:ext cx="538199" cy="522013"/>
        </a:xfrm>
        <a:prstGeom prst="rect">
          <a:avLst/>
        </a:prstGeom>
      </xdr:spPr>
    </xdr:pic>
    <xdr:clientData/>
  </xdr:twoCellAnchor>
  <xdr:twoCellAnchor editAs="oneCell">
    <xdr:from>
      <xdr:col>3</xdr:col>
      <xdr:colOff>118251</xdr:colOff>
      <xdr:row>4</xdr:row>
      <xdr:rowOff>532744</xdr:rowOff>
    </xdr:from>
    <xdr:to>
      <xdr:col>3</xdr:col>
      <xdr:colOff>656450</xdr:colOff>
      <xdr:row>5</xdr:row>
      <xdr:rowOff>508657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94751" y="2894944"/>
          <a:ext cx="538199" cy="522013"/>
        </a:xfrm>
        <a:prstGeom prst="rect">
          <a:avLst/>
        </a:prstGeom>
      </xdr:spPr>
    </xdr:pic>
    <xdr:clientData/>
  </xdr:twoCellAnchor>
  <xdr:twoCellAnchor editAs="oneCell">
    <xdr:from>
      <xdr:col>3</xdr:col>
      <xdr:colOff>112540</xdr:colOff>
      <xdr:row>5</xdr:row>
      <xdr:rowOff>503333</xdr:rowOff>
    </xdr:from>
    <xdr:to>
      <xdr:col>3</xdr:col>
      <xdr:colOff>763761</xdr:colOff>
      <xdr:row>7</xdr:row>
      <xdr:rowOff>42768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89040" y="3411633"/>
          <a:ext cx="651221" cy="631635"/>
        </a:xfrm>
        <a:prstGeom prst="rect">
          <a:avLst/>
        </a:prstGeom>
      </xdr:spPr>
    </xdr:pic>
    <xdr:clientData/>
  </xdr:twoCellAnchor>
  <xdr:twoCellAnchor editAs="oneCell">
    <xdr:from>
      <xdr:col>3</xdr:col>
      <xdr:colOff>112540</xdr:colOff>
      <xdr:row>7</xdr:row>
      <xdr:rowOff>503333</xdr:rowOff>
    </xdr:from>
    <xdr:to>
      <xdr:col>3</xdr:col>
      <xdr:colOff>763761</xdr:colOff>
      <xdr:row>9</xdr:row>
      <xdr:rowOff>42768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89040" y="4503833"/>
          <a:ext cx="651221" cy="631635"/>
        </a:xfrm>
        <a:prstGeom prst="rect">
          <a:avLst/>
        </a:prstGeom>
      </xdr:spPr>
    </xdr:pic>
    <xdr:clientData/>
  </xdr:twoCellAnchor>
  <xdr:twoCellAnchor editAs="oneCell">
    <xdr:from>
      <xdr:col>3</xdr:col>
      <xdr:colOff>193514</xdr:colOff>
      <xdr:row>7</xdr:row>
      <xdr:rowOff>48472</xdr:rowOff>
    </xdr:from>
    <xdr:to>
      <xdr:col>3</xdr:col>
      <xdr:colOff>682786</xdr:colOff>
      <xdr:row>7</xdr:row>
      <xdr:rowOff>523029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70014" y="4048972"/>
          <a:ext cx="489272" cy="474557"/>
        </a:xfrm>
        <a:prstGeom prst="rect">
          <a:avLst/>
        </a:prstGeom>
      </xdr:spPr>
    </xdr:pic>
    <xdr:clientData/>
  </xdr:twoCellAnchor>
  <xdr:twoCellAnchor editAs="oneCell">
    <xdr:from>
      <xdr:col>3</xdr:col>
      <xdr:colOff>241154</xdr:colOff>
      <xdr:row>9</xdr:row>
      <xdr:rowOff>44643</xdr:rowOff>
    </xdr:from>
    <xdr:to>
      <xdr:col>3</xdr:col>
      <xdr:colOff>685947</xdr:colOff>
      <xdr:row>9</xdr:row>
      <xdr:rowOff>476058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17654" y="5137343"/>
          <a:ext cx="444793" cy="431415"/>
        </a:xfrm>
        <a:prstGeom prst="rect">
          <a:avLst/>
        </a:prstGeom>
      </xdr:spPr>
    </xdr:pic>
    <xdr:clientData/>
  </xdr:twoCellAnchor>
  <xdr:twoCellAnchor editAs="oneCell">
    <xdr:from>
      <xdr:col>3</xdr:col>
      <xdr:colOff>155414</xdr:colOff>
      <xdr:row>11</xdr:row>
      <xdr:rowOff>48472</xdr:rowOff>
    </xdr:from>
    <xdr:to>
      <xdr:col>3</xdr:col>
      <xdr:colOff>644686</xdr:colOff>
      <xdr:row>11</xdr:row>
      <xdr:rowOff>523029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31914" y="6233372"/>
          <a:ext cx="489272" cy="474557"/>
        </a:xfrm>
        <a:prstGeom prst="rect">
          <a:avLst/>
        </a:prstGeom>
      </xdr:spPr>
    </xdr:pic>
    <xdr:clientData/>
  </xdr:twoCellAnchor>
  <xdr:twoCellAnchor editAs="oneCell">
    <xdr:from>
      <xdr:col>3</xdr:col>
      <xdr:colOff>116741</xdr:colOff>
      <xdr:row>9</xdr:row>
      <xdr:rowOff>544743</xdr:rowOff>
    </xdr:from>
    <xdr:to>
      <xdr:col>3</xdr:col>
      <xdr:colOff>708760</xdr:colOff>
      <xdr:row>11</xdr:row>
      <xdr:rowOff>26757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93241" y="5637443"/>
          <a:ext cx="592019" cy="574214"/>
        </a:xfrm>
        <a:prstGeom prst="rect">
          <a:avLst/>
        </a:prstGeom>
      </xdr:spPr>
    </xdr:pic>
    <xdr:clientData/>
  </xdr:twoCellAnchor>
  <xdr:twoCellAnchor editAs="oneCell">
    <xdr:from>
      <xdr:col>3</xdr:col>
      <xdr:colOff>193514</xdr:colOff>
      <xdr:row>12</xdr:row>
      <xdr:rowOff>48472</xdr:rowOff>
    </xdr:from>
    <xdr:to>
      <xdr:col>3</xdr:col>
      <xdr:colOff>682786</xdr:colOff>
      <xdr:row>12</xdr:row>
      <xdr:rowOff>523029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670014" y="6779472"/>
          <a:ext cx="489272" cy="474557"/>
        </a:xfrm>
        <a:prstGeom prst="rect">
          <a:avLst/>
        </a:prstGeom>
      </xdr:spPr>
    </xdr:pic>
    <xdr:clientData/>
  </xdr:twoCellAnchor>
  <xdr:twoCellAnchor editAs="oneCell">
    <xdr:from>
      <xdr:col>3</xdr:col>
      <xdr:colOff>228454</xdr:colOff>
      <xdr:row>13</xdr:row>
      <xdr:rowOff>57343</xdr:rowOff>
    </xdr:from>
    <xdr:to>
      <xdr:col>3</xdr:col>
      <xdr:colOff>673247</xdr:colOff>
      <xdr:row>13</xdr:row>
      <xdr:rowOff>488758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04954" y="7334443"/>
          <a:ext cx="444793" cy="431415"/>
        </a:xfrm>
        <a:prstGeom prst="rect">
          <a:avLst/>
        </a:prstGeom>
      </xdr:spPr>
    </xdr:pic>
    <xdr:clientData/>
  </xdr:twoCellAnchor>
  <xdr:twoCellAnchor editAs="oneCell">
    <xdr:from>
      <xdr:col>3</xdr:col>
      <xdr:colOff>193514</xdr:colOff>
      <xdr:row>14</xdr:row>
      <xdr:rowOff>48472</xdr:rowOff>
    </xdr:from>
    <xdr:to>
      <xdr:col>3</xdr:col>
      <xdr:colOff>682786</xdr:colOff>
      <xdr:row>14</xdr:row>
      <xdr:rowOff>523029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670014" y="7871672"/>
          <a:ext cx="489272" cy="474557"/>
        </a:xfrm>
        <a:prstGeom prst="rect">
          <a:avLst/>
        </a:prstGeom>
      </xdr:spPr>
    </xdr:pic>
    <xdr:clientData/>
  </xdr:twoCellAnchor>
  <xdr:twoCellAnchor editAs="oneCell">
    <xdr:from>
      <xdr:col>3</xdr:col>
      <xdr:colOff>215754</xdr:colOff>
      <xdr:row>15</xdr:row>
      <xdr:rowOff>82743</xdr:rowOff>
    </xdr:from>
    <xdr:to>
      <xdr:col>3</xdr:col>
      <xdr:colOff>660547</xdr:colOff>
      <xdr:row>15</xdr:row>
      <xdr:rowOff>514158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92254" y="8452043"/>
          <a:ext cx="444793" cy="431415"/>
        </a:xfrm>
        <a:prstGeom prst="rect">
          <a:avLst/>
        </a:prstGeom>
      </xdr:spPr>
    </xdr:pic>
    <xdr:clientData/>
  </xdr:twoCellAnchor>
  <xdr:twoCellAnchor editAs="oneCell">
    <xdr:from>
      <xdr:col>3</xdr:col>
      <xdr:colOff>168114</xdr:colOff>
      <xdr:row>16</xdr:row>
      <xdr:rowOff>48472</xdr:rowOff>
    </xdr:from>
    <xdr:to>
      <xdr:col>3</xdr:col>
      <xdr:colOff>657386</xdr:colOff>
      <xdr:row>16</xdr:row>
      <xdr:rowOff>523029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44614" y="8963872"/>
          <a:ext cx="489272" cy="474557"/>
        </a:xfrm>
        <a:prstGeom prst="rect">
          <a:avLst/>
        </a:prstGeom>
      </xdr:spPr>
    </xdr:pic>
    <xdr:clientData/>
  </xdr:twoCellAnchor>
  <xdr:twoCellAnchor editAs="oneCell">
    <xdr:from>
      <xdr:col>3</xdr:col>
      <xdr:colOff>156351</xdr:colOff>
      <xdr:row>17</xdr:row>
      <xdr:rowOff>12044</xdr:rowOff>
    </xdr:from>
    <xdr:to>
      <xdr:col>3</xdr:col>
      <xdr:colOff>694550</xdr:colOff>
      <xdr:row>17</xdr:row>
      <xdr:rowOff>534057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32851" y="9473544"/>
          <a:ext cx="538199" cy="522013"/>
        </a:xfrm>
        <a:prstGeom prst="rect">
          <a:avLst/>
        </a:prstGeom>
      </xdr:spPr>
    </xdr:pic>
    <xdr:clientData/>
  </xdr:twoCellAnchor>
  <xdr:twoCellAnchor editAs="oneCell">
    <xdr:from>
      <xdr:col>3</xdr:col>
      <xdr:colOff>215754</xdr:colOff>
      <xdr:row>18</xdr:row>
      <xdr:rowOff>44643</xdr:rowOff>
    </xdr:from>
    <xdr:to>
      <xdr:col>3</xdr:col>
      <xdr:colOff>660547</xdr:colOff>
      <xdr:row>18</xdr:row>
      <xdr:rowOff>476058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92254" y="10052243"/>
          <a:ext cx="444793" cy="431415"/>
        </a:xfrm>
        <a:prstGeom prst="rect">
          <a:avLst/>
        </a:prstGeom>
      </xdr:spPr>
    </xdr:pic>
    <xdr:clientData/>
  </xdr:twoCellAnchor>
  <xdr:twoCellAnchor editAs="oneCell">
    <xdr:from>
      <xdr:col>3</xdr:col>
      <xdr:colOff>169051</xdr:colOff>
      <xdr:row>19</xdr:row>
      <xdr:rowOff>24744</xdr:rowOff>
    </xdr:from>
    <xdr:to>
      <xdr:col>3</xdr:col>
      <xdr:colOff>707250</xdr:colOff>
      <xdr:row>20</xdr:row>
      <xdr:rowOff>657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645551" y="10578444"/>
          <a:ext cx="538199" cy="522013"/>
        </a:xfrm>
        <a:prstGeom prst="rect">
          <a:avLst/>
        </a:prstGeom>
      </xdr:spPr>
    </xdr:pic>
    <xdr:clientData/>
  </xdr:twoCellAnchor>
  <xdr:twoCellAnchor editAs="oneCell">
    <xdr:from>
      <xdr:col>3</xdr:col>
      <xdr:colOff>168114</xdr:colOff>
      <xdr:row>22</xdr:row>
      <xdr:rowOff>35772</xdr:rowOff>
    </xdr:from>
    <xdr:to>
      <xdr:col>3</xdr:col>
      <xdr:colOff>657386</xdr:colOff>
      <xdr:row>22</xdr:row>
      <xdr:rowOff>510329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644614" y="12227772"/>
          <a:ext cx="489272" cy="474557"/>
        </a:xfrm>
        <a:prstGeom prst="rect">
          <a:avLst/>
        </a:prstGeom>
      </xdr:spPr>
    </xdr:pic>
    <xdr:clientData/>
  </xdr:twoCellAnchor>
  <xdr:twoCellAnchor editAs="oneCell">
    <xdr:from>
      <xdr:col>3</xdr:col>
      <xdr:colOff>168114</xdr:colOff>
      <xdr:row>23</xdr:row>
      <xdr:rowOff>23072</xdr:rowOff>
    </xdr:from>
    <xdr:to>
      <xdr:col>3</xdr:col>
      <xdr:colOff>657386</xdr:colOff>
      <xdr:row>23</xdr:row>
      <xdr:rowOff>497629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644614" y="12761172"/>
          <a:ext cx="489272" cy="474557"/>
        </a:xfrm>
        <a:prstGeom prst="rect">
          <a:avLst/>
        </a:prstGeom>
      </xdr:spPr>
    </xdr:pic>
    <xdr:clientData/>
  </xdr:twoCellAnchor>
  <xdr:twoCellAnchor editAs="oneCell">
    <xdr:from>
      <xdr:col>3</xdr:col>
      <xdr:colOff>215754</xdr:colOff>
      <xdr:row>20</xdr:row>
      <xdr:rowOff>57343</xdr:rowOff>
    </xdr:from>
    <xdr:to>
      <xdr:col>3</xdr:col>
      <xdr:colOff>660547</xdr:colOff>
      <xdr:row>20</xdr:row>
      <xdr:rowOff>488758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692254" y="11157143"/>
          <a:ext cx="444793" cy="431415"/>
        </a:xfrm>
        <a:prstGeom prst="rect">
          <a:avLst/>
        </a:prstGeom>
      </xdr:spPr>
    </xdr:pic>
    <xdr:clientData/>
  </xdr:twoCellAnchor>
  <xdr:twoCellAnchor editAs="oneCell">
    <xdr:from>
      <xdr:col>3</xdr:col>
      <xdr:colOff>143651</xdr:colOff>
      <xdr:row>21</xdr:row>
      <xdr:rowOff>24744</xdr:rowOff>
    </xdr:from>
    <xdr:to>
      <xdr:col>3</xdr:col>
      <xdr:colOff>681850</xdr:colOff>
      <xdr:row>22</xdr:row>
      <xdr:rowOff>657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0151" y="11670644"/>
          <a:ext cx="538199" cy="522013"/>
        </a:xfrm>
        <a:prstGeom prst="rect">
          <a:avLst/>
        </a:prstGeom>
      </xdr:spPr>
    </xdr:pic>
    <xdr:clientData/>
  </xdr:twoCellAnchor>
  <xdr:twoCellAnchor editAs="oneCell">
    <xdr:from>
      <xdr:col>7</xdr:col>
      <xdr:colOff>115072</xdr:colOff>
      <xdr:row>19</xdr:row>
      <xdr:rowOff>521472</xdr:rowOff>
    </xdr:from>
    <xdr:to>
      <xdr:col>7</xdr:col>
      <xdr:colOff>723128</xdr:colOff>
      <xdr:row>21</xdr:row>
      <xdr:rowOff>37328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93572" y="11075172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10</xdr:col>
      <xdr:colOff>168111</xdr:colOff>
      <xdr:row>20</xdr:row>
      <xdr:rowOff>3011</xdr:rowOff>
    </xdr:from>
    <xdr:to>
      <xdr:col>10</xdr:col>
      <xdr:colOff>720889</xdr:colOff>
      <xdr:row>21</xdr:row>
      <xdr:rowOff>9689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23111" y="11102811"/>
          <a:ext cx="552778" cy="552778"/>
        </a:xfrm>
        <a:prstGeom prst="rect">
          <a:avLst/>
        </a:prstGeom>
      </xdr:spPr>
    </xdr:pic>
    <xdr:clientData/>
  </xdr:twoCellAnchor>
  <xdr:twoCellAnchor editAs="oneCell">
    <xdr:from>
      <xdr:col>13</xdr:col>
      <xdr:colOff>115072</xdr:colOff>
      <xdr:row>19</xdr:row>
      <xdr:rowOff>521472</xdr:rowOff>
    </xdr:from>
    <xdr:to>
      <xdr:col>13</xdr:col>
      <xdr:colOff>723128</xdr:colOff>
      <xdr:row>21</xdr:row>
      <xdr:rowOff>37328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846572" y="11075172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11</xdr:col>
      <xdr:colOff>155411</xdr:colOff>
      <xdr:row>20</xdr:row>
      <xdr:rowOff>3011</xdr:rowOff>
    </xdr:from>
    <xdr:to>
      <xdr:col>11</xdr:col>
      <xdr:colOff>708189</xdr:colOff>
      <xdr:row>21</xdr:row>
      <xdr:rowOff>9689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235911" y="11102811"/>
          <a:ext cx="552778" cy="552778"/>
        </a:xfrm>
        <a:prstGeom prst="rect">
          <a:avLst/>
        </a:prstGeom>
      </xdr:spPr>
    </xdr:pic>
    <xdr:clientData/>
  </xdr:twoCellAnchor>
  <xdr:twoCellAnchor editAs="oneCell">
    <xdr:from>
      <xdr:col>12</xdr:col>
      <xdr:colOff>142711</xdr:colOff>
      <xdr:row>19</xdr:row>
      <xdr:rowOff>536411</xdr:rowOff>
    </xdr:from>
    <xdr:to>
      <xdr:col>12</xdr:col>
      <xdr:colOff>695489</xdr:colOff>
      <xdr:row>20</xdr:row>
      <xdr:rowOff>543089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048711" y="11090111"/>
          <a:ext cx="552778" cy="552778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10</xdr:row>
      <xdr:rowOff>508000</xdr:rowOff>
    </xdr:from>
    <xdr:to>
      <xdr:col>7</xdr:col>
      <xdr:colOff>722356</xdr:colOff>
      <xdr:row>12</xdr:row>
      <xdr:rowOff>23856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92800" y="6146800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8</xdr:col>
      <xdr:colOff>117125</xdr:colOff>
      <xdr:row>10</xdr:row>
      <xdr:rowOff>514454</xdr:rowOff>
    </xdr:from>
    <xdr:to>
      <xdr:col>8</xdr:col>
      <xdr:colOff>725181</xdr:colOff>
      <xdr:row>12</xdr:row>
      <xdr:rowOff>30310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21125" y="61532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6</xdr:col>
      <xdr:colOff>120754</xdr:colOff>
      <xdr:row>10</xdr:row>
      <xdr:rowOff>527154</xdr:rowOff>
    </xdr:from>
    <xdr:to>
      <xdr:col>6</xdr:col>
      <xdr:colOff>728810</xdr:colOff>
      <xdr:row>12</xdr:row>
      <xdr:rowOff>43010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73754" y="61659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11</xdr:col>
      <xdr:colOff>142711</xdr:colOff>
      <xdr:row>10</xdr:row>
      <xdr:rowOff>536411</xdr:rowOff>
    </xdr:from>
    <xdr:to>
      <xdr:col>11</xdr:col>
      <xdr:colOff>695489</xdr:colOff>
      <xdr:row>11</xdr:row>
      <xdr:rowOff>543089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223211" y="6175211"/>
          <a:ext cx="552778" cy="552778"/>
        </a:xfrm>
        <a:prstGeom prst="rect">
          <a:avLst/>
        </a:prstGeom>
      </xdr:spPr>
    </xdr:pic>
    <xdr:clientData/>
  </xdr:twoCellAnchor>
  <xdr:twoCellAnchor editAs="oneCell">
    <xdr:from>
      <xdr:col>7</xdr:col>
      <xdr:colOff>139700</xdr:colOff>
      <xdr:row>4</xdr:row>
      <xdr:rowOff>520700</xdr:rowOff>
    </xdr:from>
    <xdr:to>
      <xdr:col>7</xdr:col>
      <xdr:colOff>747756</xdr:colOff>
      <xdr:row>6</xdr:row>
      <xdr:rowOff>36556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18200" y="2882900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8</xdr:col>
      <xdr:colOff>129825</xdr:colOff>
      <xdr:row>20</xdr:row>
      <xdr:rowOff>514454</xdr:rowOff>
    </xdr:from>
    <xdr:to>
      <xdr:col>8</xdr:col>
      <xdr:colOff>737881</xdr:colOff>
      <xdr:row>22</xdr:row>
      <xdr:rowOff>30310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33825" y="116142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11</xdr:col>
      <xdr:colOff>168111</xdr:colOff>
      <xdr:row>14</xdr:row>
      <xdr:rowOff>3011</xdr:rowOff>
    </xdr:from>
    <xdr:to>
      <xdr:col>11</xdr:col>
      <xdr:colOff>720889</xdr:colOff>
      <xdr:row>15</xdr:row>
      <xdr:rowOff>9689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248611" y="7826211"/>
          <a:ext cx="552778" cy="552778"/>
        </a:xfrm>
        <a:prstGeom prst="rect">
          <a:avLst/>
        </a:prstGeom>
      </xdr:spPr>
    </xdr:pic>
    <xdr:clientData/>
  </xdr:twoCellAnchor>
  <xdr:twoCellAnchor editAs="oneCell">
    <xdr:from>
      <xdr:col>8</xdr:col>
      <xdr:colOff>155225</xdr:colOff>
      <xdr:row>13</xdr:row>
      <xdr:rowOff>514454</xdr:rowOff>
    </xdr:from>
    <xdr:to>
      <xdr:col>8</xdr:col>
      <xdr:colOff>763281</xdr:colOff>
      <xdr:row>15</xdr:row>
      <xdr:rowOff>30310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59225" y="77915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8</xdr:col>
      <xdr:colOff>155225</xdr:colOff>
      <xdr:row>12</xdr:row>
      <xdr:rowOff>527154</xdr:rowOff>
    </xdr:from>
    <xdr:to>
      <xdr:col>8</xdr:col>
      <xdr:colOff>763281</xdr:colOff>
      <xdr:row>14</xdr:row>
      <xdr:rowOff>43010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59225" y="72581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8</xdr:col>
      <xdr:colOff>142525</xdr:colOff>
      <xdr:row>6</xdr:row>
      <xdr:rowOff>514454</xdr:rowOff>
    </xdr:from>
    <xdr:to>
      <xdr:col>8</xdr:col>
      <xdr:colOff>750581</xdr:colOff>
      <xdr:row>8</xdr:row>
      <xdr:rowOff>30310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6525" y="39688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7</xdr:col>
      <xdr:colOff>165100</xdr:colOff>
      <xdr:row>6</xdr:row>
      <xdr:rowOff>508000</xdr:rowOff>
    </xdr:from>
    <xdr:to>
      <xdr:col>7</xdr:col>
      <xdr:colOff>773156</xdr:colOff>
      <xdr:row>8</xdr:row>
      <xdr:rowOff>23856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43600" y="3962400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127000</xdr:colOff>
      <xdr:row>13</xdr:row>
      <xdr:rowOff>520700</xdr:rowOff>
    </xdr:from>
    <xdr:to>
      <xdr:col>7</xdr:col>
      <xdr:colOff>735056</xdr:colOff>
      <xdr:row>15</xdr:row>
      <xdr:rowOff>36556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05500" y="7797800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8</xdr:col>
      <xdr:colOff>167925</xdr:colOff>
      <xdr:row>14</xdr:row>
      <xdr:rowOff>514454</xdr:rowOff>
    </xdr:from>
    <xdr:to>
      <xdr:col>8</xdr:col>
      <xdr:colOff>775981</xdr:colOff>
      <xdr:row>16</xdr:row>
      <xdr:rowOff>30310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71925" y="83376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8</xdr:col>
      <xdr:colOff>104425</xdr:colOff>
      <xdr:row>9</xdr:row>
      <xdr:rowOff>527154</xdr:rowOff>
    </xdr:from>
    <xdr:to>
      <xdr:col>8</xdr:col>
      <xdr:colOff>712481</xdr:colOff>
      <xdr:row>11</xdr:row>
      <xdr:rowOff>43010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08425" y="5619854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9</xdr:col>
      <xdr:colOff>102372</xdr:colOff>
      <xdr:row>19</xdr:row>
      <xdr:rowOff>508772</xdr:rowOff>
    </xdr:from>
    <xdr:to>
      <xdr:col>9</xdr:col>
      <xdr:colOff>710428</xdr:colOff>
      <xdr:row>21</xdr:row>
      <xdr:rowOff>24628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31872" y="11062472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9</xdr:col>
      <xdr:colOff>102372</xdr:colOff>
      <xdr:row>18</xdr:row>
      <xdr:rowOff>521472</xdr:rowOff>
    </xdr:from>
    <xdr:to>
      <xdr:col>9</xdr:col>
      <xdr:colOff>710428</xdr:colOff>
      <xdr:row>20</xdr:row>
      <xdr:rowOff>37328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31872" y="10529072"/>
          <a:ext cx="608056" cy="608056"/>
        </a:xfrm>
        <a:prstGeom prst="rect">
          <a:avLst/>
        </a:prstGeom>
      </xdr:spPr>
    </xdr:pic>
    <xdr:clientData/>
  </xdr:twoCellAnchor>
  <xdr:twoCellAnchor editAs="oneCell">
    <xdr:from>
      <xdr:col>10</xdr:col>
      <xdr:colOff>168111</xdr:colOff>
      <xdr:row>19</xdr:row>
      <xdr:rowOff>15711</xdr:rowOff>
    </xdr:from>
    <xdr:to>
      <xdr:col>10</xdr:col>
      <xdr:colOff>720889</xdr:colOff>
      <xdr:row>20</xdr:row>
      <xdr:rowOff>22389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23111" y="10569411"/>
          <a:ext cx="552778" cy="55277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18143</xdr:colOff>
      <xdr:row>3</xdr:row>
      <xdr:rowOff>90715</xdr:rowOff>
    </xdr:from>
    <xdr:to>
      <xdr:col>21</xdr:col>
      <xdr:colOff>742903</xdr:colOff>
      <xdr:row>9</xdr:row>
      <xdr:rowOff>124165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453429" y="689429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16</xdr:col>
      <xdr:colOff>54428</xdr:colOff>
      <xdr:row>2</xdr:row>
      <xdr:rowOff>90714</xdr:rowOff>
    </xdr:from>
    <xdr:to>
      <xdr:col>18</xdr:col>
      <xdr:colOff>201385</xdr:colOff>
      <xdr:row>10</xdr:row>
      <xdr:rowOff>132443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31999" y="489857"/>
          <a:ext cx="1689100" cy="1638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308429</xdr:colOff>
      <xdr:row>3</xdr:row>
      <xdr:rowOff>54429</xdr:rowOff>
    </xdr:from>
    <xdr:to>
      <xdr:col>18</xdr:col>
      <xdr:colOff>35331</xdr:colOff>
      <xdr:row>9</xdr:row>
      <xdr:rowOff>87879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86000" y="653143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19</xdr:col>
      <xdr:colOff>182861</xdr:colOff>
      <xdr:row>3</xdr:row>
      <xdr:rowOff>15167</xdr:rowOff>
    </xdr:from>
    <xdr:to>
      <xdr:col>21</xdr:col>
      <xdr:colOff>580954</xdr:colOff>
      <xdr:row>9</xdr:row>
      <xdr:rowOff>171705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64575" y="613881"/>
          <a:ext cx="1395950" cy="13539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235857</xdr:colOff>
      <xdr:row>3</xdr:row>
      <xdr:rowOff>36286</xdr:rowOff>
    </xdr:from>
    <xdr:to>
      <xdr:col>17</xdr:col>
      <xdr:colOff>742902</xdr:colOff>
      <xdr:row>9</xdr:row>
      <xdr:rowOff>69736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13428" y="635000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19</xdr:col>
      <xdr:colOff>108857</xdr:colOff>
      <xdr:row>2</xdr:row>
      <xdr:rowOff>127000</xdr:rowOff>
    </xdr:from>
    <xdr:to>
      <xdr:col>21</xdr:col>
      <xdr:colOff>800100</xdr:colOff>
      <xdr:row>10</xdr:row>
      <xdr:rowOff>168729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90571" y="526143"/>
          <a:ext cx="1689100" cy="16383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417286</xdr:colOff>
      <xdr:row>3</xdr:row>
      <xdr:rowOff>72572</xdr:rowOff>
    </xdr:from>
    <xdr:to>
      <xdr:col>21</xdr:col>
      <xdr:colOff>688474</xdr:colOff>
      <xdr:row>9</xdr:row>
      <xdr:rowOff>106022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99000" y="671286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16</xdr:col>
      <xdr:colOff>164718</xdr:colOff>
      <xdr:row>3</xdr:row>
      <xdr:rowOff>15168</xdr:rowOff>
    </xdr:from>
    <xdr:to>
      <xdr:col>18</xdr:col>
      <xdr:colOff>18525</xdr:colOff>
      <xdr:row>9</xdr:row>
      <xdr:rowOff>171706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42289" y="613882"/>
          <a:ext cx="1395950" cy="135396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108857</xdr:colOff>
      <xdr:row>3</xdr:row>
      <xdr:rowOff>72572</xdr:rowOff>
    </xdr:from>
    <xdr:to>
      <xdr:col>17</xdr:col>
      <xdr:colOff>615902</xdr:colOff>
      <xdr:row>9</xdr:row>
      <xdr:rowOff>106022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86428" y="671286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19</xdr:col>
      <xdr:colOff>330780</xdr:colOff>
      <xdr:row>2</xdr:row>
      <xdr:rowOff>128897</xdr:rowOff>
    </xdr:from>
    <xdr:to>
      <xdr:col>21</xdr:col>
      <xdr:colOff>868468</xdr:colOff>
      <xdr:row>10</xdr:row>
      <xdr:rowOff>21690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12494" y="528040"/>
          <a:ext cx="1535545" cy="148936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145143</xdr:colOff>
      <xdr:row>3</xdr:row>
      <xdr:rowOff>36286</xdr:rowOff>
    </xdr:from>
    <xdr:to>
      <xdr:col>17</xdr:col>
      <xdr:colOff>652188</xdr:colOff>
      <xdr:row>9</xdr:row>
      <xdr:rowOff>69736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22714" y="635000"/>
          <a:ext cx="1269045" cy="1230879"/>
        </a:xfrm>
        <a:prstGeom prst="rect">
          <a:avLst/>
        </a:prstGeom>
      </xdr:spPr>
    </xdr:pic>
    <xdr:clientData/>
  </xdr:twoCellAnchor>
  <xdr:twoCellAnchor editAs="oneCell">
    <xdr:from>
      <xdr:col>19</xdr:col>
      <xdr:colOff>409601</xdr:colOff>
      <xdr:row>3</xdr:row>
      <xdr:rowOff>94854</xdr:rowOff>
    </xdr:from>
    <xdr:to>
      <xdr:col>21</xdr:col>
      <xdr:colOff>680789</xdr:colOff>
      <xdr:row>9</xdr:row>
      <xdr:rowOff>128304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91315" y="693568"/>
          <a:ext cx="1269045" cy="12308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Ryerson Ram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 enableFormatConditionsCalculation="0">
    <tabColor rgb="FFFFFF00"/>
    <pageSetUpPr fitToPage="1"/>
  </sheetPr>
  <dimension ref="A1:EB229"/>
  <sheetViews>
    <sheetView tabSelected="1" showRuler="0" topLeftCell="A9" zoomScale="60" zoomScaleNormal="60" zoomScalePageLayoutView="60" workbookViewId="0">
      <selection activeCell="CS180" sqref="CS180"/>
    </sheetView>
  </sheetViews>
  <sheetFormatPr baseColWidth="10" defaultColWidth="9.1640625" defaultRowHeight="16.5" customHeight="1" x14ac:dyDescent="0"/>
  <cols>
    <col min="1" max="1" width="6.33203125" style="1" bestFit="1" customWidth="1"/>
    <col min="2" max="2" width="24.33203125" style="1" bestFit="1" customWidth="1"/>
    <col min="3" max="3" width="14.83203125" style="1" bestFit="1" customWidth="1"/>
    <col min="4" max="4" width="12" style="1" customWidth="1"/>
    <col min="5" max="5" width="11.5" style="1" customWidth="1"/>
    <col min="6" max="6" width="14.83203125" style="1" bestFit="1" customWidth="1"/>
    <col min="7" max="7" width="12.83203125" style="1" customWidth="1"/>
    <col min="8" max="8" width="6" style="1" bestFit="1" customWidth="1"/>
    <col min="9" max="9" width="15.1640625" style="1" bestFit="1" customWidth="1"/>
    <col min="10" max="10" width="13.33203125" style="1" customWidth="1"/>
    <col min="11" max="11" width="13.83203125" style="1" customWidth="1"/>
    <col min="12" max="12" width="12.1640625" style="1" bestFit="1" customWidth="1"/>
    <col min="13" max="13" width="10" style="1" customWidth="1"/>
    <col min="14" max="14" width="11.1640625" style="1" bestFit="1" customWidth="1"/>
    <col min="15" max="15" width="10.1640625" style="1" bestFit="1" customWidth="1"/>
    <col min="16" max="17" width="10" style="1" bestFit="1" customWidth="1"/>
    <col min="18" max="18" width="10.83203125" style="1" customWidth="1"/>
    <col min="19" max="19" width="11.83203125" style="1" bestFit="1" customWidth="1"/>
    <col min="20" max="20" width="13.5" style="1" bestFit="1" customWidth="1"/>
    <col min="21" max="22" width="12.5" style="1" bestFit="1" customWidth="1"/>
    <col min="23" max="23" width="18.1640625" style="1" customWidth="1"/>
    <col min="24" max="24" width="15.83203125" style="1" customWidth="1"/>
    <col min="25" max="25" width="11.1640625" style="1" customWidth="1"/>
    <col min="26" max="26" width="15" style="1" customWidth="1"/>
    <col min="27" max="27" width="9.1640625" style="1"/>
    <col min="28" max="28" width="25" style="1" customWidth="1"/>
    <col min="29" max="29" width="13.6640625" style="1" customWidth="1"/>
    <col min="30" max="30" width="20.1640625" style="1" customWidth="1"/>
    <col min="31" max="31" width="11.83203125" style="1" customWidth="1"/>
    <col min="32" max="32" width="16.83203125" style="1" customWidth="1"/>
    <col min="33" max="33" width="18.5" style="1" customWidth="1"/>
    <col min="34" max="34" width="28.6640625" style="1" customWidth="1"/>
    <col min="35" max="35" width="24" style="1" customWidth="1"/>
    <col min="36" max="36" width="19.1640625" style="1" customWidth="1"/>
    <col min="37" max="37" width="20.6640625" style="1" customWidth="1"/>
    <col min="38" max="38" width="18.6640625" style="1" customWidth="1"/>
    <col min="39" max="39" width="28.6640625" style="1" customWidth="1"/>
    <col min="40" max="40" width="21.83203125" style="1" customWidth="1"/>
    <col min="41" max="41" width="25.33203125" style="1" customWidth="1"/>
    <col min="42" max="42" width="23.1640625" style="1" customWidth="1"/>
    <col min="43" max="43" width="22.5" style="1" customWidth="1"/>
    <col min="44" max="51" width="9.1640625" style="1"/>
    <col min="52" max="52" width="9.1640625" style="1" customWidth="1"/>
    <col min="53" max="54" width="9.1640625" style="1"/>
    <col min="55" max="55" width="30.1640625" style="1" customWidth="1"/>
    <col min="56" max="61" width="9.1640625" style="1"/>
    <col min="62" max="62" width="12.6640625" style="1" customWidth="1"/>
    <col min="63" max="63" width="8.6640625" style="1" customWidth="1"/>
    <col min="64" max="64" width="7.83203125" style="1" customWidth="1"/>
    <col min="65" max="65" width="13.5" style="1" customWidth="1"/>
    <col min="66" max="66" width="9.6640625" style="1" bestFit="1" customWidth="1"/>
    <col min="67" max="67" width="8" style="1" customWidth="1"/>
    <col min="68" max="68" width="7.6640625" style="1" customWidth="1"/>
    <col min="69" max="69" width="8.1640625" style="1" customWidth="1"/>
    <col min="70" max="70" width="9.1640625" style="1"/>
    <col min="71" max="71" width="7.6640625" style="1" customWidth="1"/>
    <col min="72" max="74" width="9.1640625" style="1"/>
    <col min="75" max="75" width="9.5" style="1" bestFit="1" customWidth="1"/>
    <col min="76" max="76" width="17.5" style="1" customWidth="1"/>
    <col min="77" max="77" width="8.83203125" style="1" customWidth="1"/>
    <col min="78" max="78" width="10" style="1" customWidth="1"/>
    <col min="79" max="79" width="12.83203125" style="1" customWidth="1"/>
    <col min="80" max="80" width="15.1640625" style="1" customWidth="1"/>
    <col min="81" max="81" width="13.5" style="1" customWidth="1"/>
    <col min="82" max="82" width="15.6640625" style="1" customWidth="1"/>
    <col min="83" max="83" width="13.83203125" style="1" customWidth="1"/>
    <col min="84" max="89" width="9.1640625" style="1"/>
    <col min="90" max="90" width="27" style="1" customWidth="1"/>
    <col min="91" max="91" width="9.1640625" style="1"/>
    <col min="92" max="92" width="11.5" style="1" bestFit="1" customWidth="1"/>
    <col min="93" max="93" width="9.1640625" style="1"/>
    <col min="94" max="94" width="9.83203125" style="1" bestFit="1" customWidth="1"/>
    <col min="95" max="95" width="9.5" style="1" customWidth="1"/>
    <col min="96" max="96" width="12.33203125" style="1" customWidth="1"/>
    <col min="97" max="97" width="11.5" style="1" customWidth="1"/>
    <col min="98" max="98" width="9.1640625" style="1"/>
    <col min="99" max="99" width="8.33203125" style="1" customWidth="1"/>
    <col min="100" max="100" width="10.5" style="1" customWidth="1"/>
    <col min="101" max="101" width="9.83203125" style="1" bestFit="1" customWidth="1"/>
    <col min="102" max="103" width="9.1640625" style="1"/>
    <col min="104" max="104" width="9.1640625" style="1" customWidth="1"/>
    <col min="105" max="109" width="9.1640625" style="1"/>
    <col min="110" max="110" width="13.6640625" style="1" customWidth="1"/>
    <col min="111" max="111" width="15.33203125" style="1" customWidth="1"/>
    <col min="112" max="112" width="11" style="1" bestFit="1" customWidth="1"/>
    <col min="113" max="113" width="10" style="1" customWidth="1"/>
    <col min="114" max="114" width="14.83203125" style="1" customWidth="1"/>
    <col min="115" max="115" width="19" style="1" customWidth="1"/>
    <col min="116" max="116" width="9.1640625" style="1"/>
    <col min="117" max="117" width="9.1640625" style="1" customWidth="1"/>
    <col min="118" max="118" width="9.33203125" style="1" customWidth="1"/>
    <col min="119" max="119" width="34.6640625" style="1" customWidth="1"/>
    <col min="120" max="120" width="9.1640625" style="1"/>
    <col min="121" max="121" width="9.83203125" style="1" customWidth="1"/>
    <col min="122" max="123" width="9.1640625" style="1"/>
    <col min="124" max="124" width="11.83203125" style="1" customWidth="1"/>
    <col min="125" max="125" width="9.83203125" style="1" customWidth="1"/>
    <col min="126" max="126" width="9.6640625" style="1" customWidth="1"/>
    <col min="127" max="127" width="10.5" style="1" customWidth="1"/>
    <col min="128" max="16384" width="9.1640625" style="1"/>
  </cols>
  <sheetData>
    <row r="1" spans="1:132" ht="16.5" customHeight="1" thickBot="1">
      <c r="A1" s="1085"/>
      <c r="B1" s="1085"/>
      <c r="C1" s="1085"/>
      <c r="D1" s="17" t="s">
        <v>41</v>
      </c>
      <c r="E1" s="18">
        <f>K12+L12+M12</f>
        <v>22</v>
      </c>
      <c r="F1" s="17" t="s">
        <v>42</v>
      </c>
      <c r="G1" s="13"/>
      <c r="H1" s="15"/>
      <c r="I1" s="15"/>
      <c r="J1" s="15"/>
      <c r="K1" s="15"/>
      <c r="L1" s="15"/>
      <c r="M1" s="16"/>
      <c r="N1" s="13"/>
      <c r="O1" s="15"/>
      <c r="P1" s="19"/>
      <c r="Q1" s="20"/>
      <c r="R1" s="52"/>
      <c r="S1" s="52"/>
      <c r="T1" s="52"/>
      <c r="U1" s="15"/>
      <c r="V1" s="15"/>
      <c r="W1" s="47"/>
      <c r="X1" s="15"/>
      <c r="Y1" s="15"/>
      <c r="Z1" s="15"/>
      <c r="BO1" s="141"/>
      <c r="BP1" s="141"/>
      <c r="BQ1" s="141"/>
      <c r="BR1" s="141"/>
      <c r="BS1" s="141"/>
      <c r="BT1" s="141"/>
      <c r="BU1" s="141"/>
      <c r="BV1" s="141"/>
      <c r="BW1" s="141"/>
    </row>
    <row r="2" spans="1:132" ht="16.5" customHeight="1" thickBot="1">
      <c r="A2" s="215"/>
      <c r="B2" s="215"/>
      <c r="C2" s="215"/>
      <c r="D2" s="215"/>
      <c r="E2" s="215"/>
      <c r="F2" s="215"/>
      <c r="G2" s="215"/>
      <c r="H2" s="215"/>
      <c r="I2" s="215"/>
      <c r="J2" s="53"/>
      <c r="K2" s="53"/>
      <c r="L2" s="53"/>
      <c r="M2" s="215"/>
      <c r="N2" s="183"/>
      <c r="O2" s="53"/>
      <c r="P2" s="153"/>
      <c r="Q2" s="159"/>
      <c r="R2" s="1114" t="s">
        <v>10</v>
      </c>
      <c r="S2" s="1086" t="s">
        <v>11</v>
      </c>
      <c r="T2" s="1090" t="s">
        <v>53</v>
      </c>
      <c r="U2" s="1103"/>
      <c r="V2" s="15"/>
      <c r="W2" s="47"/>
      <c r="X2" s="15"/>
      <c r="Y2" s="15"/>
      <c r="Z2" s="15"/>
      <c r="BO2" s="141"/>
      <c r="BP2" s="141"/>
      <c r="BQ2" s="141"/>
      <c r="BR2" s="511"/>
      <c r="BS2" s="511"/>
      <c r="BT2" s="1123"/>
      <c r="BU2" s="1123"/>
      <c r="BV2" s="1123"/>
      <c r="BW2" s="141"/>
      <c r="CK2" s="417"/>
      <c r="CL2" s="417"/>
      <c r="CM2" s="417"/>
      <c r="CN2" s="417"/>
      <c r="CO2" s="417"/>
      <c r="CP2" s="417"/>
      <c r="CQ2" s="417"/>
      <c r="CR2" s="417"/>
      <c r="CS2" s="417"/>
      <c r="CT2" s="417"/>
      <c r="CU2" s="417"/>
      <c r="CV2" s="417"/>
      <c r="CW2" s="417"/>
      <c r="CX2" s="417"/>
      <c r="CY2" s="417"/>
      <c r="CZ2" s="417"/>
      <c r="DA2" s="417"/>
      <c r="DB2" s="417"/>
      <c r="DC2" s="417"/>
      <c r="DD2" s="417"/>
      <c r="DE2" s="417"/>
      <c r="DF2" s="417"/>
      <c r="DG2" s="417"/>
      <c r="DH2" s="417"/>
      <c r="DI2" s="417"/>
    </row>
    <row r="3" spans="1:132" ht="16.5" customHeight="1" thickTop="1" thickBot="1">
      <c r="A3" s="1083" t="s">
        <v>0</v>
      </c>
      <c r="B3" s="1084"/>
      <c r="C3" s="191"/>
      <c r="D3" s="191"/>
      <c r="E3" s="191"/>
      <c r="F3" s="191"/>
      <c r="G3" s="191"/>
      <c r="H3" s="191"/>
      <c r="I3" s="191"/>
      <c r="J3" s="191"/>
      <c r="K3" s="191"/>
      <c r="L3" s="191"/>
      <c r="M3" s="193"/>
      <c r="N3" s="191"/>
      <c r="O3" s="197"/>
      <c r="P3" s="214"/>
      <c r="Q3" s="160"/>
      <c r="R3" s="1115"/>
      <c r="S3" s="1087"/>
      <c r="T3" s="1091"/>
      <c r="U3" s="1103"/>
      <c r="V3" s="15"/>
      <c r="W3" s="47"/>
      <c r="X3" s="15"/>
      <c r="Y3" s="15"/>
      <c r="Z3" s="15"/>
      <c r="BO3" s="141"/>
      <c r="BP3" s="141"/>
      <c r="BQ3" s="141"/>
      <c r="BR3" s="511"/>
      <c r="BS3" s="511"/>
      <c r="BT3" s="1123"/>
      <c r="BU3" s="1123"/>
      <c r="BV3" s="1123"/>
      <c r="BW3" s="141"/>
      <c r="CK3" s="417"/>
      <c r="CL3" s="417"/>
      <c r="CM3" s="417"/>
      <c r="CN3" s="417"/>
      <c r="CO3" s="417"/>
      <c r="CP3" s="417"/>
      <c r="CQ3" s="417"/>
      <c r="CR3" s="417"/>
      <c r="CS3" s="417"/>
      <c r="CT3" s="417"/>
      <c r="CU3" s="417"/>
      <c r="CV3" s="417"/>
      <c r="CW3" s="417"/>
      <c r="CX3" s="417"/>
      <c r="CY3" s="417"/>
      <c r="CZ3" s="417"/>
      <c r="DA3" s="417"/>
      <c r="DB3" s="417"/>
      <c r="DC3" s="417"/>
      <c r="DD3" s="417"/>
      <c r="DE3" s="417"/>
      <c r="DF3" s="417"/>
      <c r="DG3" s="417"/>
      <c r="DH3" s="417"/>
      <c r="DI3" s="417"/>
    </row>
    <row r="4" spans="1:132" ht="16.5" customHeight="1">
      <c r="A4" s="198" t="s">
        <v>1</v>
      </c>
      <c r="B4" s="142" t="s">
        <v>2</v>
      </c>
      <c r="C4" s="143" t="s">
        <v>16</v>
      </c>
      <c r="D4" s="143" t="s">
        <v>49</v>
      </c>
      <c r="E4" s="143" t="s">
        <v>50</v>
      </c>
      <c r="F4" s="143" t="s">
        <v>5</v>
      </c>
      <c r="G4" s="143" t="s">
        <v>51</v>
      </c>
      <c r="H4" s="143" t="s">
        <v>7</v>
      </c>
      <c r="I4" s="143" t="s">
        <v>8</v>
      </c>
      <c r="J4" s="143" t="s">
        <v>9</v>
      </c>
      <c r="K4" s="143" t="s">
        <v>10</v>
      </c>
      <c r="L4" s="143" t="s">
        <v>11</v>
      </c>
      <c r="M4" s="144" t="s">
        <v>53</v>
      </c>
      <c r="N4" s="144" t="s">
        <v>12</v>
      </c>
      <c r="O4" s="220" t="s">
        <v>19</v>
      </c>
      <c r="P4" s="1104" t="s">
        <v>43</v>
      </c>
      <c r="Q4" s="1105"/>
      <c r="R4" s="1096">
        <f>'Oct 9 vs Concordia'!K12+'Oct 10 vs UQTR'!K12+'Oct 15 vs Guelph'!K12+'Oct 30 vs York'!K12+'Nov 6 vs McGill'!K12+'Nov 20 vs Carleton'!K12+'Nov 20 vs Carleton'!K12+'Nov 21 vs RMC'!K12+'Nov 26 vs Laurier'!K12+'Jan 6 vs Toronto'!K12+'Jan 8 vs Waterloo'!K12+'Jan 21 vs Brock'!K12+'Jan 23 vs Windsor'!K12+'Jan 28 vs Guelph'!K12+'Feb 10 vs Western'!K12</f>
        <v>6</v>
      </c>
      <c r="S4" s="1096">
        <v>4</v>
      </c>
      <c r="T4" s="1088">
        <f>'Oct 9 vs Concordia'!M12+'Oct 10 vs UQTR'!M12+'Oct 15 vs Guelph'!M12+'Oct 30 vs York'!M12+'Nov 6 vs McGill'!M12+'Nov 20 vs Carleton'!M12+'Nov 20 vs Carleton'!M12+'Nov 21 vs RMC'!M12+'Nov 26 vs Laurier'!M12+'Jan 6 vs Toronto'!M12+'Jan 8 vs Waterloo'!M12+'Jan 21 vs Brock'!M12+'Jan 23 vs Windsor'!M12+'Jan 28 vs Guelph'!M12+'Feb 10 vs Western'!M12</f>
        <v>0</v>
      </c>
      <c r="U4" s="1120"/>
      <c r="V4" s="15"/>
      <c r="W4" s="47"/>
      <c r="X4" s="15"/>
      <c r="Y4" s="15"/>
      <c r="Z4" s="15"/>
      <c r="BO4" s="141"/>
      <c r="BP4" s="141"/>
      <c r="BQ4" s="141"/>
      <c r="BR4" s="1121"/>
      <c r="BS4" s="1121"/>
      <c r="BT4" s="1122"/>
      <c r="BU4" s="1122"/>
      <c r="BV4" s="1122"/>
      <c r="BW4" s="141"/>
      <c r="CK4" s="417"/>
      <c r="CL4" s="417"/>
      <c r="CM4" s="417"/>
      <c r="CN4" s="417"/>
      <c r="CO4" s="417"/>
      <c r="CP4" s="417"/>
      <c r="CQ4" s="417"/>
      <c r="CR4" s="417"/>
      <c r="CS4" s="417"/>
      <c r="CT4" s="417"/>
      <c r="CU4" s="417"/>
      <c r="CV4" s="417"/>
      <c r="CW4" s="417"/>
      <c r="CX4" s="417"/>
      <c r="CY4" s="417"/>
      <c r="CZ4" s="417"/>
      <c r="DA4" s="417"/>
      <c r="DB4" s="417"/>
      <c r="DC4" s="417"/>
      <c r="DD4" s="417"/>
      <c r="DE4" s="417"/>
      <c r="DF4" s="417"/>
      <c r="DG4" s="417"/>
      <c r="DH4" s="417"/>
      <c r="DI4" s="417"/>
    </row>
    <row r="5" spans="1:132" ht="16.5" customHeight="1">
      <c r="A5" s="199">
        <v>30</v>
      </c>
      <c r="B5" s="108" t="s">
        <v>69</v>
      </c>
      <c r="C5" s="24">
        <f>D5/60</f>
        <v>0</v>
      </c>
      <c r="D5" s="24">
        <f>'Oct 9 vs Concordia'!D5+'Oct 10 vs UQTR'!D5+'Oct 15 vs Guelph'!D5+'Oct 17 @ Western'!D5+'Oct 22 @ Guelph'!D5+'Oct 30 vs York'!D5+'Oct 31 @ Brock'!D5+'Nov 5 @ Laurier'!D5+'Nov 6 vs McGill'!D5+'Nov 13 @ Nipissing'!D5+'Nov 14 @ Laurentian'!D5+'Nov 20 vs Carleton'!D5+'Nov 21 vs RMC'!D5+'Nov 26 vs Laurier'!D5+'Nov 28 @ Waterloo'!D5+'Dec 4 @ UOIT'!D5+'Dec 5 @ Queen''s'!D5+'Jan 6 vs Toronto'!D5+'Jan 8 vs Waterloo'!D5+'Jan 15 @ Lakehead'!D5+'Jan 16 @ Lakehead'!D5+'Jan 21 vs Brock'!D5+'Jan 23 vs Windsor'!D5+'Jan 28 vs Guelph'!D5+'Jan 30 @ Windsor'!D5+'Feb 5 @ York'!D5+'Feb 6 @ Toronto'!D5+'Feb 10 vs Western'!D5</f>
        <v>0</v>
      </c>
      <c r="E5" s="23">
        <f>'Oct 9 vs Concordia'!E5+'Oct 10 vs UQTR'!E5+'Oct 15 vs Guelph'!E5+'Oct 17 @ Western'!E5+'Oct 22 @ Guelph'!E5+'Oct 30 vs York'!E5+'Oct 31 @ Brock'!E5+'Nov 5 @ Laurier'!E5+'Nov 6 vs McGill'!E5+'Nov 13 @ Nipissing'!E5+'Nov 14 @ Laurentian'!E5+'Nov 20 vs Carleton'!E5+'Nov 21 vs RMC'!E5+'Nov 26 vs Laurier'!E5+'Nov 28 @ Waterloo'!E5+'Dec 4 @ UOIT'!E5+'Dec 5 @ Queen''s'!E5+'Jan 6 vs Toronto'!E5+'Jan 8 vs Waterloo'!E5+'Jan 15 @ Lakehead'!E5+'Jan 16 @ Lakehead'!E5+'Jan 21 vs Brock'!E5+'Jan 23 vs Windsor'!E5+'Jan 28 vs Guelph'!E5+'Jan 30 @ Windsor'!E5+'Feb 5 @ York'!E5+'Feb 6 @ Toronto'!E5+'Feb 10 vs Western'!E5</f>
        <v>0</v>
      </c>
      <c r="F5" s="23">
        <f>E5-H5</f>
        <v>0</v>
      </c>
      <c r="G5" s="25" t="e">
        <f>F5/E5</f>
        <v>#DIV/0!</v>
      </c>
      <c r="H5" s="23">
        <f>'Oct 9 vs Concordia'!H5+'Oct 10 vs UQTR'!H5+'Oct 15 vs Guelph'!H5+'Oct 17 @ Western'!H5+'Oct 22 @ Guelph'!H5+'Oct 30 vs York'!H5+'Oct 31 @ Brock'!H5+'Nov 5 @ Laurier'!H5+'Nov 6 vs McGill'!H5+'Nov 13 @ Nipissing'!H5+'Nov 14 @ Laurentian'!H5+'Nov 20 vs Carleton'!H5+'Nov 21 vs RMC'!H5+'Nov 26 vs Laurier'!H5+'Nov 28 @ Waterloo'!H5+'Dec 4 @ UOIT'!H5+'Dec 5 @ Queen''s'!H5+'Jan 6 vs Toronto'!H5+'Jan 8 vs Waterloo'!H5+'Jan 15 @ Lakehead'!H5+'Jan 16 @ Lakehead'!H5+'Jan 21 vs Brock'!H5+'Jan 23 vs Windsor'!H5+'Jan 28 vs Guelph'!H5+'Jan 30 @ Windsor'!H5+'Feb 5 @ York'!H5+'Feb 6 @ Toronto'!H5+'Feb 10 vs Western'!H5</f>
        <v>0</v>
      </c>
      <c r="I5" s="23">
        <f>'Oct 9 vs Concordia'!I5+'Oct 10 vs UQTR'!I5+'Oct 15 vs Guelph'!I5+'Oct 17 @ Western'!I5+'Oct 22 @ Guelph'!I5+'Oct 30 vs York'!I5+'Oct 31 @ Brock'!I5+'Nov 5 @ Laurier'!I5+'Nov 6 vs McGill'!I5+'Nov 13 @ Nipissing'!I5+'Nov 14 @ Laurentian'!I5+'Nov 20 vs Carleton'!I5+'Nov 21 vs RMC'!I5+'Nov 26 vs Laurier'!I5+'Nov 28 @ Waterloo'!I5+'Dec 4 @ UOIT'!I5+'Dec 5 @ Queen''s'!I5+'Jan 6 vs Toronto'!I5+'Jan 8 vs Waterloo'!I5+'Jan 15 @ Lakehead'!I5+'Jan 16 @ Lakehead'!I5+'Jan 21 vs Brock'!I5+'Jan 23 vs Windsor'!I5+'Jan 28 vs Guelph'!I5+'Jan 30 @ Windsor'!I5+'Feb 5 @ York'!I5+'Feb 6 @ Toronto'!I5+'Feb 10 vs Western'!I5</f>
        <v>0</v>
      </c>
      <c r="J5" s="24" t="e">
        <f>H5/C5</f>
        <v>#DIV/0!</v>
      </c>
      <c r="K5" s="23">
        <f>'Oct 9 vs Concordia'!K5+'Oct 10 vs UQTR'!K5+'Oct 15 vs Guelph'!K5+'Oct 17 @ Western'!K5+'Oct 22 @ Guelph'!K5+'Oct 30 vs York'!K5+'Oct 31 @ Brock'!K5+'Nov 5 @ Laurier'!K5+'Nov 6 vs McGill'!K5+'Nov 13 @ Nipissing'!K5+'Nov 14 @ Laurentian'!K5+'Nov 20 vs Carleton'!K5+'Nov 21 vs RMC'!K5+'Nov 26 vs Laurier'!K5+'Nov 28 @ Waterloo'!K5+'Dec 4 @ UOIT'!K5+'Dec 5 @ Queen''s'!K5+'Jan 6 vs Toronto'!K5+'Jan 8 vs Waterloo'!K5+'Jan 15 @ Lakehead'!K5+'Jan 16 @ Lakehead'!K5+'Jan 21 vs Brock'!K5+'Jan 23 vs Windsor'!K5+'Jan 28 vs Guelph'!K5+'Jan 30 @ Windsor'!K5+'Feb 5 @ York'!K5+'Feb 6 @ Toronto'!K5+'Feb 10 vs Western'!K5</f>
        <v>0</v>
      </c>
      <c r="L5" s="23">
        <f>'Oct 9 vs Concordia'!L5+'Oct 10 vs UQTR'!L5+'Oct 15 vs Guelph'!L5+'Oct 17 @ Western'!L5+'Oct 22 @ Guelph'!L5+'Oct 30 vs York'!L5+'Oct 31 @ Brock'!L5+'Nov 5 @ Laurier'!L5+'Nov 6 vs McGill'!L5+'Nov 13 @ Nipissing'!L5+'Nov 14 @ Laurentian'!L5+'Nov 20 vs Carleton'!L5+'Nov 21 vs RMC'!L5+'Nov 26 vs Laurier'!L5+'Nov 28 @ Waterloo'!L5+'Dec 4 @ UOIT'!L5+'Dec 5 @ Queen''s'!L5+'Jan 6 vs Toronto'!L5+'Jan 8 vs Waterloo'!L5+'Jan 15 @ Lakehead'!L5+'Jan 16 @ Lakehead'!L5+'Jan 21 vs Brock'!L5+'Jan 23 vs Windsor'!L5+'Jan 28 vs Guelph'!L5+'Jan 30 @ Windsor'!L5+'Feb 5 @ York'!L5+'Feb 6 @ Toronto'!L5+'Feb 10 vs Western'!L5</f>
        <v>0</v>
      </c>
      <c r="M5" s="23">
        <f>'Oct 9 vs Concordia'!M5+'Oct 10 vs UQTR'!M5+'Oct 15 vs Guelph'!M5+'Oct 17 @ Western'!M5+'Oct 22 @ Guelph'!M5+'Oct 30 vs York'!M5+'Oct 31 @ Brock'!M5+'Nov 5 @ Laurier'!M5+'Nov 6 vs McGill'!M5+'Nov 13 @ Nipissing'!M5+'Nov 14 @ Laurentian'!M5+'Nov 20 vs Carleton'!M5+'Nov 21 vs RMC'!M5+'Nov 26 vs Laurier'!M5+'Nov 28 @ Waterloo'!M5+'Dec 4 @ UOIT'!M5+'Dec 5 @ Queen''s'!M5+'Jan 6 vs Toronto'!M5+'Jan 8 vs Waterloo'!M5+'Jan 15 @ Lakehead'!M5+'Jan 16 @ Lakehead'!M5+'Jan 21 vs Brock'!M5+'Jan 23 vs Windsor'!M5+'Jan 28 vs Guelph'!M5+'Jan 30 @ Windsor'!M5+'Feb 5 @ York'!M5+'Feb 6 @ Toronto'!M5+'Feb 10 vs Western'!M5</f>
        <v>0</v>
      </c>
      <c r="N5" s="23">
        <f>'Oct 9 vs Concordia'!N5+'Oct 10 vs UQTR'!N5+'Oct 15 vs Guelph'!N5+'Oct 17 @ Western'!N5+'Oct 22 @ Guelph'!N5+'Oct 30 vs York'!N5+'Oct 31 @ Brock'!N5+'Nov 5 @ Laurier'!N5+'Nov 6 vs McGill'!N5+'Nov 13 @ Nipissing'!N5+'Nov 14 @ Laurentian'!N5+'Nov 20 vs Carleton'!N5+'Nov 21 vs RMC'!N5+'Nov 26 vs Laurier'!N5+'Nov 28 @ Waterloo'!N5+'Dec 4 @ UOIT'!N5+'Dec 5 @ Queen''s'!N5+'Jan 6 vs Toronto'!N5+'Jan 8 vs Waterloo'!N5+'Jan 15 @ Lakehead'!N5+'Jan 16 @ Lakehead'!N5+'Jan 21 vs Brock'!N5+'Jan 23 vs Windsor'!N5+'Jan 28 vs Guelph'!N5+'Jan 30 @ Windsor'!N5+'Feb 5 @ York'!N5+'Feb 6 @ Toronto'!N5+'Feb 10 vs Western'!N5</f>
        <v>0</v>
      </c>
      <c r="O5" s="181">
        <f>'Oct 9 vs Concordia'!O5+'Oct 10 vs UQTR'!O5+'Oct 15 vs Guelph'!O5+'Oct 17 @ Western'!O5+'Oct 22 @ Guelph'!O5+'Oct 30 vs York'!O5+'Oct 31 @ Brock'!O5+'Nov 5 @ Laurier'!O5+'Nov 6 vs McGill'!O5+'Nov 13 @ Nipissing'!O5+'Nov 14 @ Laurentian'!O5+'Nov 20 vs Carleton'!O5+'Nov 21 vs RMC'!O5+'Nov 26 vs Laurier'!O5+'Nov 28 @ Waterloo'!O5+'Dec 4 @ UOIT'!O5+'Dec 5 @ Queen''s'!O5+'Jan 6 vs Toronto'!O5+'Jan 8 vs Waterloo'!O5+'Jan 15 @ Lakehead'!O5+'Jan 16 @ Lakehead'!O5+'Jan 21 vs Brock'!O5+'Jan 23 vs Windsor'!O5+'Jan 28 vs Guelph'!O5+'Jan 30 @ Windsor'!O5+'Feb 5 @ York'!O5+'Feb 6 @ Toronto'!O5+'Feb 10 vs Western'!O5</f>
        <v>0</v>
      </c>
      <c r="P5" s="1106"/>
      <c r="Q5" s="1107"/>
      <c r="R5" s="1097"/>
      <c r="S5" s="1097"/>
      <c r="T5" s="1089"/>
      <c r="U5" s="1120"/>
      <c r="V5" s="15"/>
      <c r="W5" s="47"/>
      <c r="X5" s="15"/>
      <c r="Y5" s="15"/>
      <c r="Z5" s="15"/>
      <c r="BB5" s="417"/>
      <c r="BC5" s="417"/>
      <c r="BD5" s="417"/>
      <c r="BE5" s="417"/>
      <c r="BF5" s="417"/>
      <c r="BG5" s="417"/>
      <c r="BH5" s="417"/>
      <c r="BI5" s="417"/>
      <c r="BJ5" s="417"/>
      <c r="BK5" s="417"/>
      <c r="BL5" s="417"/>
      <c r="BM5" s="417"/>
      <c r="BN5" s="417"/>
      <c r="BO5" s="141"/>
      <c r="BP5" s="141"/>
      <c r="BQ5" s="141"/>
      <c r="BR5" s="1121"/>
      <c r="BS5" s="1121"/>
      <c r="BT5" s="1122"/>
      <c r="BU5" s="1122"/>
      <c r="BV5" s="1122"/>
      <c r="BW5" s="141"/>
      <c r="BX5" s="417"/>
      <c r="BY5" s="417"/>
      <c r="BZ5" s="417"/>
      <c r="CA5" s="417"/>
      <c r="CB5" s="417"/>
      <c r="CC5" s="417"/>
      <c r="CD5" s="417"/>
      <c r="CE5" s="417"/>
      <c r="CK5" s="417"/>
      <c r="CL5" s="417"/>
      <c r="CM5" s="417"/>
      <c r="CN5" s="417"/>
      <c r="CO5" s="417"/>
      <c r="CP5" s="417"/>
      <c r="CQ5" s="417"/>
      <c r="CR5" s="417"/>
      <c r="CS5" s="417"/>
      <c r="CT5" s="417"/>
      <c r="CU5" s="417"/>
      <c r="CV5" s="417"/>
      <c r="CW5" s="417"/>
      <c r="CX5" s="417"/>
      <c r="CY5" s="417"/>
      <c r="CZ5" s="417"/>
      <c r="DA5" s="417"/>
      <c r="DB5" s="417"/>
      <c r="DC5" s="417"/>
      <c r="DD5" s="417"/>
      <c r="DE5" s="417"/>
      <c r="DF5" s="417"/>
      <c r="DG5" s="417"/>
      <c r="DH5" s="417"/>
      <c r="DI5" s="417"/>
      <c r="DJ5" s="417"/>
      <c r="DK5" s="417"/>
      <c r="DL5" s="417"/>
      <c r="DM5" s="417"/>
      <c r="DN5" s="417"/>
    </row>
    <row r="6" spans="1:132" ht="16.5" customHeight="1">
      <c r="A6" s="175"/>
      <c r="B6" s="149"/>
      <c r="C6" s="155">
        <f>D6/60</f>
        <v>0</v>
      </c>
      <c r="D6" s="155">
        <f>'Oct 9 vs Concordia'!D6+'Oct 10 vs UQTR'!D6+'Oct 15 vs Guelph'!D6+'Oct 17 @ Western'!D6+'Oct 22 @ Guelph'!D6+'Oct 30 vs York'!D6+'Oct 31 @ Brock'!D6+'Nov 5 @ Laurier'!D6+'Nov 6 vs McGill'!D6+'Nov 13 @ Nipissing'!D6+'Nov 14 @ Laurentian'!D6+'Nov 20 vs Carleton'!D6+'Nov 21 vs RMC'!D6+'Nov 26 vs Laurier'!D6+'Nov 28 @ Waterloo'!D6+'Dec 4 @ UOIT'!D6+'Dec 5 @ Queen''s'!D6+'Jan 6 vs Toronto'!D6+'Jan 8 vs Waterloo'!D6+'Jan 15 @ Lakehead'!D6+'Jan 16 @ Lakehead'!D6+'Jan 21 vs Brock'!D6+'Jan 23 vs Windsor'!D6+'Jan 28 vs Guelph'!D6+'Jan 30 @ Windsor'!D6+'Feb 5 @ York'!D6+'Feb 6 @ Toronto'!D6+'Feb 10 vs Western'!D6</f>
        <v>0</v>
      </c>
      <c r="E6" s="150">
        <f>'Oct 9 vs Concordia'!E6+'Oct 10 vs UQTR'!E6+'Oct 15 vs Guelph'!E6+'Oct 17 @ Western'!E6+'Oct 22 @ Guelph'!E6+'Oct 30 vs York'!E6+'Oct 31 @ Brock'!E6+'Nov 5 @ Laurier'!E6+'Nov 6 vs McGill'!E6+'Nov 13 @ Nipissing'!E6+'Nov 14 @ Laurentian'!E6+'Nov 20 vs Carleton'!E6+'Nov 21 vs RMC'!E6+'Nov 26 vs Laurier'!E6+'Nov 28 @ Waterloo'!E6+'Dec 4 @ UOIT'!E6+'Dec 5 @ Queen''s'!E6+'Jan 6 vs Toronto'!E6+'Jan 8 vs Waterloo'!E6+'Jan 15 @ Lakehead'!E6+'Jan 16 @ Lakehead'!E6+'Jan 21 vs Brock'!E6+'Jan 23 vs Windsor'!E6+'Jan 28 vs Guelph'!E6+'Jan 30 @ Windsor'!E6+'Feb 5 @ York'!E6+'Feb 6 @ Toronto'!E6+'Feb 10 vs Western'!E6</f>
        <v>0</v>
      </c>
      <c r="F6" s="150">
        <f>E6-H6</f>
        <v>0</v>
      </c>
      <c r="G6" s="156" t="e">
        <f>F6/E6</f>
        <v>#DIV/0!</v>
      </c>
      <c r="H6" s="150">
        <f>'Oct 9 vs Concordia'!H6+'Oct 10 vs UQTR'!H6+'Oct 15 vs Guelph'!H6+'Oct 17 @ Western'!H6+'Oct 22 @ Guelph'!H6+'Oct 30 vs York'!H6+'Oct 31 @ Brock'!H6+'Nov 5 @ Laurier'!H6+'Nov 6 vs McGill'!H6+'Nov 13 @ Nipissing'!H6+'Nov 14 @ Laurentian'!H6+'Nov 20 vs Carleton'!H6+'Nov 21 vs RMC'!H6+'Nov 26 vs Laurier'!H6+'Nov 28 @ Waterloo'!H6+'Dec 4 @ UOIT'!H6+'Dec 5 @ Queen''s'!H6+'Jan 6 vs Toronto'!H6+'Jan 8 vs Waterloo'!H6+'Jan 15 @ Lakehead'!H6+'Jan 16 @ Lakehead'!H6+'Jan 21 vs Brock'!H6+'Jan 23 vs Windsor'!H6+'Jan 28 vs Guelph'!H6+'Jan 30 @ Windsor'!H6+'Feb 5 @ York'!H6+'Feb 6 @ Toronto'!H6+'Feb 10 vs Western'!H6</f>
        <v>0</v>
      </c>
      <c r="I6" s="150">
        <f>'Oct 9 vs Concordia'!I6+'Oct 10 vs UQTR'!I6+'Oct 15 vs Guelph'!I6+'Oct 17 @ Western'!I6+'Oct 22 @ Guelph'!I6+'Oct 30 vs York'!I6+'Oct 31 @ Brock'!I6+'Nov 5 @ Laurier'!I6+'Nov 6 vs McGill'!I6+'Nov 13 @ Nipissing'!I6+'Nov 14 @ Laurentian'!I6+'Nov 20 vs Carleton'!I6+'Nov 21 vs RMC'!I6+'Nov 26 vs Laurier'!I6+'Nov 28 @ Waterloo'!I6+'Dec 4 @ UOIT'!I6+'Dec 5 @ Queen''s'!I6+'Jan 6 vs Toronto'!I6+'Jan 8 vs Waterloo'!I6+'Jan 15 @ Lakehead'!I6+'Jan 16 @ Lakehead'!I6+'Jan 21 vs Brock'!I6+'Jan 23 vs Windsor'!I6+'Jan 28 vs Guelph'!I6+'Jan 30 @ Windsor'!I6+'Feb 5 @ York'!I6+'Feb 6 @ Toronto'!I6+'Feb 10 vs Western'!I6</f>
        <v>0</v>
      </c>
      <c r="J6" s="155" t="e">
        <f>H6/C6</f>
        <v>#DIV/0!</v>
      </c>
      <c r="K6" s="150">
        <f>'Oct 9 vs Concordia'!K6+'Oct 10 vs UQTR'!K6+'Oct 15 vs Guelph'!K6+'Oct 17 @ Western'!K6+'Oct 22 @ Guelph'!K6+'Oct 30 vs York'!K6+'Oct 31 @ Brock'!K6+'Nov 5 @ Laurier'!K6+'Nov 6 vs McGill'!K6+'Nov 13 @ Nipissing'!K6+'Nov 14 @ Laurentian'!K6+'Nov 20 vs Carleton'!K6+'Nov 21 vs RMC'!K6+'Nov 26 vs Laurier'!K6+'Nov 28 @ Waterloo'!K6+'Dec 4 @ UOIT'!K6+'Dec 5 @ Queen''s'!K6+'Jan 6 vs Toronto'!K6+'Jan 8 vs Waterloo'!K6+'Jan 15 @ Lakehead'!K6+'Jan 16 @ Lakehead'!K6+'Jan 21 vs Brock'!K6+'Jan 23 vs Windsor'!K6+'Jan 28 vs Guelph'!K6+'Jan 30 @ Windsor'!K6+'Feb 5 @ York'!K6+'Feb 6 @ Toronto'!K6+'Feb 10 vs Western'!K6</f>
        <v>0</v>
      </c>
      <c r="L6" s="150">
        <f>'Oct 9 vs Concordia'!L6+'Oct 10 vs UQTR'!L6+'Oct 15 vs Guelph'!L6+'Oct 17 @ Western'!L6+'Oct 22 @ Guelph'!L6+'Oct 30 vs York'!L6+'Oct 31 @ Brock'!L6+'Nov 5 @ Laurier'!L6+'Nov 6 vs McGill'!L6+'Nov 13 @ Nipissing'!L6+'Nov 14 @ Laurentian'!L6+'Nov 20 vs Carleton'!L6+'Nov 21 vs RMC'!L6+'Nov 26 vs Laurier'!L6+'Nov 28 @ Waterloo'!L6+'Dec 4 @ UOIT'!L6+'Dec 5 @ Queen''s'!L6+'Jan 6 vs Toronto'!L6+'Jan 8 vs Waterloo'!L6+'Jan 15 @ Lakehead'!L6+'Jan 16 @ Lakehead'!L6+'Jan 21 vs Brock'!L6+'Jan 23 vs Windsor'!L6+'Jan 28 vs Guelph'!L6+'Jan 30 @ Windsor'!L6+'Feb 5 @ York'!L6+'Feb 6 @ Toronto'!L6+'Feb 10 vs Western'!L6</f>
        <v>0</v>
      </c>
      <c r="M6" s="150">
        <f>'Oct 9 vs Concordia'!M6+'Oct 10 vs UQTR'!M6+'Oct 15 vs Guelph'!M6+'Oct 17 @ Western'!M6+'Oct 22 @ Guelph'!M6+'Oct 30 vs York'!M6+'Oct 31 @ Brock'!M6+'Nov 5 @ Laurier'!M6+'Nov 6 vs McGill'!M6+'Nov 13 @ Nipissing'!M6+'Nov 14 @ Laurentian'!M6+'Nov 20 vs Carleton'!M6+'Nov 21 vs RMC'!M6+'Nov 26 vs Laurier'!M6+'Nov 28 @ Waterloo'!M6+'Dec 4 @ UOIT'!M6+'Dec 5 @ Queen''s'!M6+'Jan 6 vs Toronto'!M6+'Jan 8 vs Waterloo'!M6+'Jan 15 @ Lakehead'!M6+'Jan 16 @ Lakehead'!M6+'Jan 21 vs Brock'!M6+'Jan 23 vs Windsor'!M6+'Jan 28 vs Guelph'!M6+'Jan 30 @ Windsor'!M6+'Feb 5 @ York'!M6+'Feb 6 @ Toronto'!M6+'Feb 10 vs Western'!M6</f>
        <v>0</v>
      </c>
      <c r="N6" s="150">
        <f>'Oct 9 vs Concordia'!N6+'Oct 10 vs UQTR'!N6+'Oct 15 vs Guelph'!N6+'Oct 17 @ Western'!N6+'Oct 22 @ Guelph'!N6+'Oct 30 vs York'!N6+'Oct 31 @ Brock'!N6+'Nov 5 @ Laurier'!N6+'Nov 6 vs McGill'!N6+'Nov 13 @ Nipissing'!N6+'Nov 14 @ Laurentian'!N6+'Nov 20 vs Carleton'!N6+'Nov 21 vs RMC'!N6+'Nov 26 vs Laurier'!N6+'Nov 28 @ Waterloo'!N6+'Dec 4 @ UOIT'!N6+'Dec 5 @ Queen''s'!N6+'Jan 6 vs Toronto'!N6+'Jan 8 vs Waterloo'!N6+'Jan 15 @ Lakehead'!N6+'Jan 16 @ Lakehead'!N6+'Jan 21 vs Brock'!N6+'Jan 23 vs Windsor'!N6+'Jan 28 vs Guelph'!N6+'Jan 30 @ Windsor'!N6+'Feb 5 @ York'!N6+'Feb 6 @ Toronto'!N6+'Feb 10 vs Western'!N6</f>
        <v>0</v>
      </c>
      <c r="O6" s="182">
        <f>'Oct 9 vs Concordia'!O6+'Oct 10 vs UQTR'!O6+'Oct 15 vs Guelph'!O6+'Oct 17 @ Western'!O6+'Oct 22 @ Guelph'!O6+'Oct 30 vs York'!O6+'Oct 31 @ Brock'!O6+'Nov 5 @ Laurier'!O6+'Nov 6 vs McGill'!O6+'Nov 13 @ Nipissing'!O6+'Nov 14 @ Laurentian'!O6+'Nov 20 vs Carleton'!O6+'Nov 21 vs RMC'!O6+'Nov 26 vs Laurier'!O6+'Nov 28 @ Waterloo'!O6+'Dec 4 @ UOIT'!O6+'Dec 5 @ Queen''s'!O6+'Jan 6 vs Toronto'!O6+'Jan 8 vs Waterloo'!O6+'Jan 15 @ Lakehead'!O6+'Jan 16 @ Lakehead'!O6+'Jan 21 vs Brock'!O6+'Jan 23 vs Windsor'!O6+'Jan 28 vs Guelph'!O6+'Jan 30 @ Windsor'!O6+'Feb 5 @ York'!O6+'Feb 6 @ Toronto'!O6+'Feb 10 vs Western'!O6</f>
        <v>0</v>
      </c>
      <c r="P6" s="1116" t="s">
        <v>44</v>
      </c>
      <c r="Q6" s="1117"/>
      <c r="R6" s="1099">
        <f>'Oct 17 @ Western'!K12+'Oct 22 @ Guelph'!K12+'Oct 31 @ Brock'!K12+'Nov 5 @ Laurier'!K12+'Nov 13 @ Nipissing'!K12+'Nov 14 @ Laurentian'!K12+'Nov 28 @ Waterloo'!K12+'Dec 4 @ UOIT'!K12+'Dec 5 @ Queen''s'!K12+'Jan 15 @ Lakehead'!K12+'Jan 16 @ Lakehead'!K12+'Jan 30 @ Windsor'!K12+'Feb 5 @ York'!K12+'Feb 6 @ Toronto'!K12</f>
        <v>5</v>
      </c>
      <c r="S6" s="1099">
        <f>'Oct 17 @ Western'!L12+'Oct 22 @ Guelph'!L12+'Oct 31 @ Brock'!L12+'Nov 5 @ Laurier'!L12+'Nov 13 @ Nipissing'!L12+'Nov 14 @ Laurentian'!L12+'Nov 28 @ Waterloo'!L12+'Dec 4 @ UOIT'!L12+'Dec 5 @ Queen''s'!L12+'Jan 15 @ Lakehead'!L12+'Jan 16 @ Lakehead'!L12+'Jan 30 @ Windsor'!L12+'Feb 5 @ York'!L12+'Feb 6 @ Toronto'!L12</f>
        <v>6</v>
      </c>
      <c r="T6" s="1099">
        <f>'Oct 17 @ Western'!M12+'Oct 22 @ Guelph'!M12+'Oct 31 @ Brock'!M12+'Nov 5 @ Laurier'!M12+'Nov 13 @ Nipissing'!M12+'Nov 14 @ Laurentian'!M12+'Nov 28 @ Waterloo'!M12+'Dec 4 @ UOIT'!M12+'Dec 5 @ Queen''s'!M12+'Jan 15 @ Lakehead'!M12+'Jan 16 @ Lakehead'!M12+'Jan 30 @ Windsor'!M12+'Feb 5 @ York'!M12+'Feb 6 @ Toronto'!M12</f>
        <v>0</v>
      </c>
      <c r="U6" s="1088"/>
      <c r="V6" s="15"/>
      <c r="W6" s="47"/>
      <c r="X6" s="15"/>
      <c r="Y6" s="15"/>
      <c r="Z6" s="15"/>
      <c r="BB6" s="417"/>
      <c r="BC6" s="417"/>
      <c r="BD6" s="417"/>
      <c r="BE6" s="417"/>
      <c r="BF6" s="417"/>
      <c r="BG6" s="417"/>
      <c r="BH6" s="417"/>
      <c r="BI6" s="417"/>
      <c r="BJ6" s="417"/>
      <c r="BK6" s="417"/>
      <c r="BL6" s="417"/>
      <c r="BM6" s="417"/>
      <c r="BN6" s="417"/>
      <c r="BO6" s="141"/>
      <c r="BP6" s="141"/>
      <c r="BQ6" s="141"/>
      <c r="BR6" s="1121"/>
      <c r="BS6" s="1121"/>
      <c r="BT6" s="1122"/>
      <c r="BU6" s="1122"/>
      <c r="BV6" s="1122"/>
      <c r="BW6" s="141"/>
      <c r="BX6" s="417"/>
      <c r="BY6" s="417"/>
      <c r="BZ6" s="417"/>
      <c r="CA6" s="417"/>
      <c r="CB6" s="417"/>
      <c r="CC6" s="417"/>
      <c r="CD6" s="417"/>
      <c r="CE6" s="417"/>
      <c r="CK6" s="417"/>
      <c r="CL6" s="417"/>
      <c r="CM6" s="417"/>
      <c r="CN6" s="417"/>
      <c r="CO6" s="417"/>
      <c r="CP6" s="417"/>
      <c r="CQ6" s="417"/>
      <c r="CR6" s="417"/>
      <c r="CS6" s="417"/>
      <c r="CT6" s="417"/>
      <c r="CU6" s="417"/>
      <c r="CV6" s="417"/>
      <c r="CW6" s="417"/>
      <c r="CX6" s="417"/>
      <c r="CY6" s="417"/>
      <c r="CZ6" s="417"/>
      <c r="DA6" s="417"/>
      <c r="DB6" s="417"/>
      <c r="DC6" s="417"/>
      <c r="DD6" s="417"/>
      <c r="DE6" s="417"/>
      <c r="DF6" s="417"/>
      <c r="DG6" s="417"/>
      <c r="DH6" s="417"/>
      <c r="DI6" s="417"/>
      <c r="DJ6" s="417"/>
      <c r="DK6" s="417"/>
      <c r="DL6" s="417"/>
      <c r="DM6" s="417"/>
      <c r="DN6" s="417"/>
    </row>
    <row r="7" spans="1:132" ht="16.5" customHeight="1">
      <c r="A7" s="221"/>
      <c r="B7" s="13"/>
      <c r="C7" s="24">
        <f>D7/60</f>
        <v>0</v>
      </c>
      <c r="D7" s="24">
        <f>'Oct 9 vs Concordia'!D7+'Oct 10 vs UQTR'!D7+'Oct 15 vs Guelph'!D7+'Oct 17 @ Western'!D7+'Oct 22 @ Guelph'!D7+'Oct 30 vs York'!D7+'Oct 31 @ Brock'!D7+'Nov 5 @ Laurier'!D7+'Nov 6 vs McGill'!D7+'Nov 13 @ Nipissing'!D7+'Nov 14 @ Laurentian'!D7+'Nov 20 vs Carleton'!D7+'Nov 21 vs RMC'!D7+'Nov 26 vs Laurier'!D7+'Nov 28 @ Waterloo'!D7+'Dec 4 @ UOIT'!D7+'Dec 5 @ Queen''s'!D7+'Jan 6 vs Toronto'!D7+'Jan 8 vs Waterloo'!D7+'Jan 15 @ Lakehead'!D7+'Jan 16 @ Lakehead'!D7+'Jan 21 vs Brock'!D7+'Jan 23 vs Windsor'!D7+'Jan 28 vs Guelph'!D7+'Jan 30 @ Windsor'!D7+'Feb 5 @ York'!D7+'Feb 6 @ Toronto'!D7+'Feb 10 vs Western'!D7</f>
        <v>0</v>
      </c>
      <c r="E7" s="23">
        <f>'Oct 9 vs Concordia'!E7+'Oct 10 vs UQTR'!E7+'Oct 15 vs Guelph'!E7+'Oct 17 @ Western'!E7+'Oct 22 @ Guelph'!E7+'Oct 30 vs York'!E7+'Oct 31 @ Brock'!E7+'Nov 5 @ Laurier'!E7+'Nov 6 vs McGill'!E7+'Nov 13 @ Nipissing'!E7+'Nov 14 @ Laurentian'!E7+'Nov 20 vs Carleton'!E7+'Nov 21 vs RMC'!E7+'Nov 26 vs Laurier'!E7+'Nov 28 @ Waterloo'!E7+'Dec 4 @ UOIT'!E7+'Dec 5 @ Queen''s'!E7+'Jan 6 vs Toronto'!E7+'Jan 8 vs Waterloo'!E7+'Jan 15 @ Lakehead'!E7+'Jan 16 @ Lakehead'!E7+'Jan 21 vs Brock'!E7+'Jan 23 vs Windsor'!E7+'Jan 28 vs Guelph'!E7+'Jan 30 @ Windsor'!E7+'Feb 5 @ York'!E7+'Feb 6 @ Toronto'!E7+'Feb 10 vs Western'!E7</f>
        <v>0</v>
      </c>
      <c r="F7" s="23">
        <f>E7-H7</f>
        <v>0</v>
      </c>
      <c r="G7" s="25" t="e">
        <f>F7/E7</f>
        <v>#DIV/0!</v>
      </c>
      <c r="H7" s="23">
        <f>'Oct 9 vs Concordia'!H7+'Oct 10 vs UQTR'!H7+'Oct 15 vs Guelph'!H7+'Oct 17 @ Western'!H7+'Oct 22 @ Guelph'!H7+'Oct 30 vs York'!H7+'Oct 31 @ Brock'!H7+'Nov 5 @ Laurier'!H7+'Nov 6 vs McGill'!H7+'Nov 13 @ Nipissing'!H7+'Nov 14 @ Laurentian'!H7+'Nov 20 vs Carleton'!H7+'Nov 21 vs RMC'!H7+'Nov 26 vs Laurier'!H7+'Nov 28 @ Waterloo'!H7+'Dec 4 @ UOIT'!H7+'Dec 5 @ Queen''s'!H7+'Jan 6 vs Toronto'!H7+'Jan 8 vs Waterloo'!H7+'Jan 15 @ Lakehead'!H7+'Jan 16 @ Lakehead'!H7+'Jan 21 vs Brock'!H7+'Jan 23 vs Windsor'!H7+'Jan 28 vs Guelph'!H7+'Jan 30 @ Windsor'!H7+'Feb 5 @ York'!H7+'Feb 6 @ Toronto'!H7+'Feb 10 vs Western'!H7</f>
        <v>0</v>
      </c>
      <c r="I7" s="23">
        <f>'Oct 9 vs Concordia'!I7+'Oct 10 vs UQTR'!I7+'Oct 15 vs Guelph'!I7+'Oct 17 @ Western'!I7+'Oct 22 @ Guelph'!I7+'Oct 30 vs York'!I7+'Oct 31 @ Brock'!I7+'Nov 5 @ Laurier'!I7+'Nov 6 vs McGill'!I7+'Nov 13 @ Nipissing'!I7+'Nov 14 @ Laurentian'!I7+'Nov 20 vs Carleton'!I7+'Nov 21 vs RMC'!I7+'Nov 26 vs Laurier'!I7+'Nov 28 @ Waterloo'!I7+'Dec 4 @ UOIT'!I7+'Dec 5 @ Queen''s'!I7+'Jan 6 vs Toronto'!I7+'Jan 8 vs Waterloo'!I7+'Jan 15 @ Lakehead'!I7+'Jan 16 @ Lakehead'!I7+'Jan 21 vs Brock'!I7+'Jan 23 vs Windsor'!I7+'Jan 28 vs Guelph'!I7+'Jan 30 @ Windsor'!I7+'Feb 5 @ York'!I7+'Feb 6 @ Toronto'!I7+'Feb 10 vs Western'!I7</f>
        <v>0</v>
      </c>
      <c r="J7" s="24" t="e">
        <f>H7/C7</f>
        <v>#DIV/0!</v>
      </c>
      <c r="K7" s="23">
        <f>'Oct 9 vs Concordia'!K7+'Oct 10 vs UQTR'!K7+'Oct 15 vs Guelph'!K7+'Oct 17 @ Western'!K7+'Oct 22 @ Guelph'!K7+'Oct 30 vs York'!K7+'Oct 31 @ Brock'!K7+'Nov 5 @ Laurier'!K7+'Nov 6 vs McGill'!K7+'Nov 13 @ Nipissing'!K7+'Nov 14 @ Laurentian'!K7+'Nov 20 vs Carleton'!K7+'Nov 21 vs RMC'!K7+'Nov 26 vs Laurier'!K7+'Nov 28 @ Waterloo'!K7+'Dec 4 @ UOIT'!K7+'Dec 5 @ Queen''s'!K7+'Jan 6 vs Toronto'!K7+'Jan 8 vs Waterloo'!K7+'Jan 15 @ Lakehead'!K7+'Jan 16 @ Lakehead'!K7+'Jan 21 vs Brock'!K7+'Jan 23 vs Windsor'!K7+'Jan 28 vs Guelph'!K7+'Jan 30 @ Windsor'!K7+'Feb 5 @ York'!K7+'Feb 6 @ Toronto'!K7+'Feb 10 vs Western'!K7</f>
        <v>0</v>
      </c>
      <c r="L7" s="23">
        <f>'Oct 9 vs Concordia'!L7+'Oct 10 vs UQTR'!L7+'Oct 15 vs Guelph'!L7+'Oct 17 @ Western'!L7+'Oct 22 @ Guelph'!L7+'Oct 30 vs York'!L7+'Oct 31 @ Brock'!L7+'Nov 5 @ Laurier'!L7+'Nov 6 vs McGill'!L7+'Nov 13 @ Nipissing'!L7+'Nov 14 @ Laurentian'!L7+'Nov 20 vs Carleton'!L7+'Nov 21 vs RMC'!L7+'Nov 26 vs Laurier'!L7+'Nov 28 @ Waterloo'!L7+'Dec 4 @ UOIT'!L7+'Dec 5 @ Queen''s'!L7+'Jan 6 vs Toronto'!L7+'Jan 8 vs Waterloo'!L7+'Jan 15 @ Lakehead'!L7+'Jan 16 @ Lakehead'!L7+'Jan 21 vs Brock'!L7+'Jan 23 vs Windsor'!L7+'Jan 28 vs Guelph'!L7+'Jan 30 @ Windsor'!L7+'Feb 5 @ York'!L7+'Feb 6 @ Toronto'!L7+'Feb 10 vs Western'!L7</f>
        <v>0</v>
      </c>
      <c r="M7" s="23">
        <f>'Oct 9 vs Concordia'!M7+'Oct 10 vs UQTR'!M7+'Oct 15 vs Guelph'!M7+'Oct 17 @ Western'!M7+'Oct 22 @ Guelph'!M7+'Oct 30 vs York'!M7+'Oct 31 @ Brock'!M7+'Nov 5 @ Laurier'!M7+'Nov 6 vs McGill'!M7+'Nov 13 @ Nipissing'!M7+'Nov 14 @ Laurentian'!M7+'Nov 20 vs Carleton'!M7+'Nov 21 vs RMC'!M7+'Nov 26 vs Laurier'!M7+'Nov 28 @ Waterloo'!M7+'Dec 4 @ UOIT'!M7+'Dec 5 @ Queen''s'!M7+'Jan 6 vs Toronto'!M7+'Jan 8 vs Waterloo'!M7+'Jan 15 @ Lakehead'!M7+'Jan 16 @ Lakehead'!M7+'Jan 21 vs Brock'!M7+'Jan 23 vs Windsor'!M7+'Jan 28 vs Guelph'!M7+'Jan 30 @ Windsor'!M7+'Feb 5 @ York'!M7+'Feb 6 @ Toronto'!M7+'Feb 10 vs Western'!M7</f>
        <v>0</v>
      </c>
      <c r="N7" s="23">
        <f>'Oct 9 vs Concordia'!N7+'Oct 10 vs UQTR'!N7+'Oct 15 vs Guelph'!N7+'Oct 17 @ Western'!N7+'Oct 22 @ Guelph'!N7+'Oct 30 vs York'!N7+'Oct 31 @ Brock'!N7+'Nov 5 @ Laurier'!N7+'Nov 6 vs McGill'!N7+'Nov 13 @ Nipissing'!N7+'Nov 14 @ Laurentian'!N7+'Nov 20 vs Carleton'!N7+'Nov 21 vs RMC'!N7+'Nov 26 vs Laurier'!N7+'Nov 28 @ Waterloo'!N7+'Dec 4 @ UOIT'!N7+'Dec 5 @ Queen''s'!N7+'Jan 6 vs Toronto'!N7+'Jan 8 vs Waterloo'!N7+'Jan 15 @ Lakehead'!N7+'Jan 16 @ Lakehead'!N7+'Jan 21 vs Brock'!N7+'Jan 23 vs Windsor'!N7+'Jan 28 vs Guelph'!N7+'Jan 30 @ Windsor'!N7+'Feb 5 @ York'!N7+'Feb 6 @ Toronto'!N7+'Feb 10 vs Western'!N7</f>
        <v>0</v>
      </c>
      <c r="O7" s="181">
        <f>'Oct 9 vs Concordia'!O7+'Oct 10 vs UQTR'!O7+'Oct 15 vs Guelph'!O7+'Oct 17 @ Western'!O7+'Oct 22 @ Guelph'!O7+'Oct 30 vs York'!O7+'Oct 31 @ Brock'!O7+'Nov 5 @ Laurier'!O7+'Nov 6 vs McGill'!O7+'Nov 13 @ Nipissing'!O7+'Nov 14 @ Laurentian'!O7+'Nov 20 vs Carleton'!O7+'Nov 21 vs RMC'!O7+'Nov 26 vs Laurier'!O7+'Nov 28 @ Waterloo'!O7+'Dec 4 @ UOIT'!O7+'Dec 5 @ Queen''s'!O7+'Jan 6 vs Toronto'!O7+'Jan 8 vs Waterloo'!O7+'Jan 15 @ Lakehead'!O7+'Jan 16 @ Lakehead'!O7+'Jan 21 vs Brock'!O7+'Jan 23 vs Windsor'!O7+'Jan 28 vs Guelph'!O7+'Jan 30 @ Windsor'!O7+'Feb 5 @ York'!O7+'Feb 6 @ Toronto'!O7+'Feb 10 vs Western'!O7</f>
        <v>0</v>
      </c>
      <c r="P7" s="1118"/>
      <c r="Q7" s="1119"/>
      <c r="R7" s="1100"/>
      <c r="S7" s="1100"/>
      <c r="T7" s="1100"/>
      <c r="U7" s="1089"/>
      <c r="V7" s="15"/>
      <c r="W7" s="47"/>
      <c r="X7" s="15"/>
      <c r="Y7" s="15"/>
      <c r="Z7" s="15"/>
      <c r="BB7" s="417"/>
      <c r="BC7" s="417"/>
      <c r="BD7" s="417"/>
      <c r="BE7" s="417"/>
      <c r="BF7" s="417"/>
      <c r="BG7" s="417"/>
      <c r="BH7" s="417"/>
      <c r="BI7" s="417"/>
      <c r="BJ7" s="417"/>
      <c r="BK7" s="417"/>
      <c r="BL7" s="417"/>
      <c r="BM7" s="417"/>
      <c r="BN7" s="417"/>
      <c r="BO7" s="141"/>
      <c r="BP7" s="141"/>
      <c r="BQ7" s="141"/>
      <c r="BR7" s="1121"/>
      <c r="BS7" s="1121"/>
      <c r="BT7" s="1122"/>
      <c r="BU7" s="1122"/>
      <c r="BV7" s="1122"/>
      <c r="BW7" s="141"/>
      <c r="BX7" s="417"/>
      <c r="BY7" s="417"/>
      <c r="BZ7" s="417"/>
      <c r="CA7" s="417"/>
      <c r="CB7" s="417"/>
      <c r="CC7" s="417"/>
      <c r="CD7" s="417"/>
      <c r="CE7" s="417"/>
      <c r="CK7" s="417"/>
      <c r="CL7" s="417"/>
      <c r="CM7" s="417"/>
      <c r="CN7" s="417"/>
      <c r="CO7" s="417"/>
      <c r="CP7" s="417"/>
      <c r="CQ7" s="417"/>
      <c r="CR7" s="417"/>
      <c r="CS7" s="417"/>
      <c r="CT7" s="417"/>
      <c r="CU7" s="417"/>
      <c r="CV7" s="417"/>
      <c r="CW7" s="417"/>
      <c r="CX7" s="417"/>
      <c r="CY7" s="417"/>
      <c r="CZ7" s="417"/>
      <c r="DA7" s="417"/>
      <c r="DB7" s="417"/>
      <c r="DC7" s="417"/>
      <c r="DD7" s="417"/>
      <c r="DE7" s="417"/>
      <c r="DF7" s="417"/>
      <c r="DG7" s="417"/>
      <c r="DH7" s="417"/>
      <c r="DI7" s="417"/>
      <c r="DJ7" s="417"/>
      <c r="DK7" s="417"/>
      <c r="DL7" s="417"/>
      <c r="DM7" s="417"/>
      <c r="DN7" s="417"/>
    </row>
    <row r="8" spans="1:132" ht="16.5" customHeight="1">
      <c r="A8" s="175">
        <v>29</v>
      </c>
      <c r="B8" s="149" t="s">
        <v>70</v>
      </c>
      <c r="C8" s="155">
        <f>D8/60</f>
        <v>12.010166666666667</v>
      </c>
      <c r="D8" s="155">
        <f>'Oct 9 vs Concordia'!D8+'Oct 10 vs UQTR'!D8+'Oct 15 vs Guelph'!D8+'Oct 17 @ Western'!D8+'Oct 22 @ Guelph'!D8+'Oct 30 vs York'!D8+'Oct 31 @ Brock'!D8+'Nov 5 @ Laurier'!D8+'Nov 6 vs McGill'!D8+'Nov 13 @ Nipissing'!D8+'Nov 14 @ Laurentian'!D8+'Nov 20 vs Carleton'!D8+'Nov 21 vs RMC'!D8+'Nov 26 vs Laurier'!D8+'Nov 28 @ Waterloo'!D8+'Dec 4 @ UOIT'!D8+'Dec 5 @ Queen''s'!D8+'Jan 6 vs Toronto'!D8+'Jan 8 vs Waterloo'!D8+'Jan 15 @ Lakehead'!D8+'Jan 16 @ Lakehead'!D8+'Jan 21 vs Brock'!D8+'Jan 23 vs Windsor'!D8+'Jan 28 vs Guelph'!D8+'Jan 30 @ Windsor'!D8+'Feb 5 @ York'!D8+'Feb 6 @ Toronto'!D8+'Feb 10 vs Western'!D8</f>
        <v>720.61</v>
      </c>
      <c r="E8" s="150">
        <f>'Oct 9 vs Concordia'!E8+'Oct 10 vs UQTR'!E8+'Oct 15 vs Guelph'!E8+'Oct 17 @ Western'!E8+'Oct 22 @ Guelph'!E8+'Oct 30 vs York'!E8+'Oct 31 @ Brock'!E8+'Nov 5 @ Laurier'!E8+'Nov 6 vs McGill'!E8+'Nov 13 @ Nipissing'!E8+'Nov 14 @ Laurentian'!E8+'Nov 20 vs Carleton'!E8+'Nov 21 vs RMC'!E8+'Nov 26 vs Laurier'!E8+'Nov 28 @ Waterloo'!E8+'Dec 4 @ UOIT'!E8+'Dec 5 @ Queen''s'!E8+'Jan 6 vs Toronto'!E8+'Jan 8 vs Waterloo'!E8+'Jan 15 @ Lakehead'!E8+'Jan 16 @ Lakehead'!E8+'Jan 21 vs Brock'!E8+'Jan 23 vs Windsor'!E8+'Jan 28 vs Guelph'!E8+'Jan 30 @ Windsor'!E8+'Feb 5 @ York'!E8+'Feb 6 @ Toronto'!E8+'Feb 10 vs Western'!E8</f>
        <v>411</v>
      </c>
      <c r="F8" s="150">
        <f>E8-H8</f>
        <v>371</v>
      </c>
      <c r="G8" s="156">
        <f>F8/E8</f>
        <v>0.902676399026764</v>
      </c>
      <c r="H8" s="150">
        <f>'Oct 9 vs Concordia'!H8+'Oct 10 vs UQTR'!H8+'Oct 15 vs Guelph'!H8+'Oct 17 @ Western'!H8+'Oct 22 @ Guelph'!H8+'Oct 30 vs York'!H8+'Oct 31 @ Brock'!H8+'Nov 5 @ Laurier'!H8+'Nov 6 vs McGill'!H8+'Nov 13 @ Nipissing'!H8+'Nov 14 @ Laurentian'!H8+'Nov 20 vs Carleton'!H8+'Nov 21 vs RMC'!H8+'Nov 26 vs Laurier'!H8+'Nov 28 @ Waterloo'!H8+'Dec 4 @ UOIT'!H8+'Dec 5 @ Queen''s'!H8+'Jan 6 vs Toronto'!H8+'Jan 8 vs Waterloo'!H8+'Jan 15 @ Lakehead'!H8+'Jan 16 @ Lakehead'!H8+'Jan 21 vs Brock'!H8+'Jan 23 vs Windsor'!H8+'Jan 28 vs Guelph'!H8+'Jan 30 @ Windsor'!H8+'Feb 5 @ York'!H8+'Feb 6 @ Toronto'!H8+'Feb 10 vs Western'!H8</f>
        <v>40</v>
      </c>
      <c r="I8" s="150">
        <f>'Oct 9 vs Concordia'!I8+'Oct 10 vs UQTR'!I8+'Oct 15 vs Guelph'!I8+'Oct 17 @ Western'!I8+'Oct 22 @ Guelph'!I8+'Oct 30 vs York'!I8+'Oct 31 @ Brock'!I8+'Nov 5 @ Laurier'!I8+'Nov 6 vs McGill'!I8+'Nov 13 @ Nipissing'!I8+'Nov 14 @ Laurentian'!I8+'Nov 20 vs Carleton'!I8+'Nov 21 vs RMC'!I8+'Nov 26 vs Laurier'!I8+'Nov 28 @ Waterloo'!I8+'Dec 4 @ UOIT'!I8+'Dec 5 @ Queen''s'!I8+'Jan 6 vs Toronto'!I8+'Jan 8 vs Waterloo'!I8+'Jan 15 @ Lakehead'!I8+'Jan 16 @ Lakehead'!I8+'Jan 21 vs Brock'!I8+'Jan 23 vs Windsor'!I8+'Jan 28 vs Guelph'!I8+'Jan 30 @ Windsor'!I8+'Feb 5 @ York'!I8+'Feb 6 @ Toronto'!I8+'Feb 10 vs Western'!I8</f>
        <v>5</v>
      </c>
      <c r="J8" s="155">
        <f>H8/C8</f>
        <v>3.3305116498522085</v>
      </c>
      <c r="K8" s="150">
        <f>'Oct 9 vs Concordia'!K8+'Oct 10 vs UQTR'!K8+'Oct 15 vs Guelph'!K8+'Oct 17 @ Western'!K8+'Oct 22 @ Guelph'!K8+'Oct 30 vs York'!K8+'Oct 31 @ Brock'!K8+'Nov 5 @ Laurier'!K8+'Nov 6 vs McGill'!K8+'Nov 13 @ Nipissing'!K8+'Nov 14 @ Laurentian'!K8+'Nov 20 vs Carleton'!K8+'Nov 21 vs RMC'!K8+'Nov 26 vs Laurier'!K8+'Nov 28 @ Waterloo'!K8+'Dec 4 @ UOIT'!K8+'Dec 5 @ Queen''s'!K8+'Jan 6 vs Toronto'!K8+'Jan 8 vs Waterloo'!K8+'Jan 15 @ Lakehead'!K8+'Jan 16 @ Lakehead'!K8+'Jan 21 vs Brock'!K8+'Jan 23 vs Windsor'!K8+'Jan 28 vs Guelph'!K8+'Jan 30 @ Windsor'!K8+'Feb 5 @ York'!K8+'Feb 6 @ Toronto'!K8+'Feb 10 vs Western'!K8</f>
        <v>5</v>
      </c>
      <c r="L8" s="150">
        <f>'Oct 9 vs Concordia'!L8+'Oct 10 vs UQTR'!L8+'Oct 15 vs Guelph'!L8+'Oct 17 @ Western'!L8+'Oct 22 @ Guelph'!L8+'Oct 30 vs York'!L8+'Oct 31 @ Brock'!L8+'Nov 5 @ Laurier'!L8+'Nov 6 vs McGill'!L8+'Nov 13 @ Nipissing'!L8+'Nov 14 @ Laurentian'!L8+'Nov 20 vs Carleton'!L8+'Nov 21 vs RMC'!L8+'Nov 26 vs Laurier'!L8+'Nov 28 @ Waterloo'!L8+'Dec 4 @ UOIT'!L8+'Dec 5 @ Queen''s'!L8+'Jan 6 vs Toronto'!L8+'Jan 8 vs Waterloo'!L8+'Jan 15 @ Lakehead'!L8+'Jan 16 @ Lakehead'!L8+'Jan 21 vs Brock'!L8+'Jan 23 vs Windsor'!L8+'Jan 28 vs Guelph'!L8+'Jan 30 @ Windsor'!L8+'Feb 5 @ York'!L8+'Feb 6 @ Toronto'!L8+'Feb 10 vs Western'!L8</f>
        <v>7</v>
      </c>
      <c r="M8" s="150">
        <f>'Oct 9 vs Concordia'!M8+'Oct 10 vs UQTR'!M8+'Oct 15 vs Guelph'!M8+'Oct 17 @ Western'!M8+'Oct 22 @ Guelph'!M8+'Oct 30 vs York'!M8+'Oct 31 @ Brock'!M8+'Nov 5 @ Laurier'!M8+'Nov 6 vs McGill'!M8+'Nov 13 @ Nipissing'!M8+'Nov 14 @ Laurentian'!M8+'Nov 20 vs Carleton'!M8+'Nov 21 vs RMC'!M8+'Nov 26 vs Laurier'!M8+'Nov 28 @ Waterloo'!M8+'Dec 4 @ UOIT'!M8+'Dec 5 @ Queen''s'!M8+'Jan 6 vs Toronto'!M8+'Jan 8 vs Waterloo'!M8+'Jan 15 @ Lakehead'!M8+'Jan 16 @ Lakehead'!M8+'Jan 21 vs Brock'!M8+'Jan 23 vs Windsor'!M8+'Jan 28 vs Guelph'!M8+'Jan 30 @ Windsor'!M8+'Feb 5 @ York'!M8+'Feb 6 @ Toronto'!M8+'Feb 10 vs Western'!M8</f>
        <v>0</v>
      </c>
      <c r="N8" s="150">
        <f>'Oct 9 vs Concordia'!N8+'Oct 10 vs UQTR'!N8+'Oct 15 vs Guelph'!N8+'Oct 17 @ Western'!N8+'Oct 22 @ Guelph'!N8+'Oct 30 vs York'!N8+'Oct 31 @ Brock'!N8+'Nov 5 @ Laurier'!N8+'Nov 6 vs McGill'!N8+'Nov 13 @ Nipissing'!N8+'Nov 14 @ Laurentian'!N8+'Nov 20 vs Carleton'!N8+'Nov 21 vs RMC'!N8+'Nov 26 vs Laurier'!N8+'Nov 28 @ Waterloo'!N8+'Dec 4 @ UOIT'!N8+'Dec 5 @ Queen''s'!N8+'Jan 6 vs Toronto'!N8+'Jan 8 vs Waterloo'!N8+'Jan 15 @ Lakehead'!N8+'Jan 16 @ Lakehead'!N8+'Jan 21 vs Brock'!N8+'Jan 23 vs Windsor'!N8+'Jan 28 vs Guelph'!N8+'Jan 30 @ Windsor'!N8+'Feb 5 @ York'!N8+'Feb 6 @ Toronto'!N8+'Feb 10 vs Western'!N8</f>
        <v>0</v>
      </c>
      <c r="O8" s="182">
        <f>'Oct 9 vs Concordia'!O8+'Oct 10 vs UQTR'!O8+'Oct 15 vs Guelph'!O8+'Oct 17 @ Western'!O8+'Oct 22 @ Guelph'!O8+'Oct 30 vs York'!O8+'Oct 31 @ Brock'!O8+'Nov 5 @ Laurier'!O8+'Nov 6 vs McGill'!O8+'Nov 13 @ Nipissing'!O8+'Nov 14 @ Laurentian'!O8+'Nov 20 vs Carleton'!O8+'Nov 21 vs RMC'!O8+'Nov 26 vs Laurier'!O8+'Nov 28 @ Waterloo'!O8+'Dec 4 @ UOIT'!O8+'Dec 5 @ Queen''s'!O8+'Jan 6 vs Toronto'!O8+'Jan 8 vs Waterloo'!O8+'Jan 15 @ Lakehead'!O8+'Jan 16 @ Lakehead'!O8+'Jan 21 vs Brock'!O8+'Jan 23 vs Windsor'!O8+'Jan 28 vs Guelph'!O8+'Jan 30 @ Windsor'!O8+'Feb 5 @ York'!O8+'Feb 6 @ Toronto'!O8+'Feb 10 vs Western'!O8</f>
        <v>2</v>
      </c>
      <c r="P8" s="1110" t="s">
        <v>45</v>
      </c>
      <c r="Q8" s="1111"/>
      <c r="R8" s="1094">
        <f>SUM(R4:R7)</f>
        <v>11</v>
      </c>
      <c r="S8" s="1092">
        <f>SUM(S4:S7)</f>
        <v>10</v>
      </c>
      <c r="T8" s="1108">
        <f>SUM(T4:T7)</f>
        <v>0</v>
      </c>
      <c r="U8" s="1101"/>
      <c r="V8" s="15"/>
      <c r="W8" s="47"/>
      <c r="X8" s="15"/>
      <c r="Y8" s="15"/>
      <c r="Z8" s="15"/>
      <c r="BB8" s="417"/>
      <c r="BC8" s="417"/>
      <c r="BD8" s="417"/>
      <c r="BE8" s="417"/>
      <c r="BF8" s="417"/>
      <c r="BG8" s="417"/>
      <c r="BH8" s="417"/>
      <c r="BI8" s="417"/>
      <c r="BJ8" s="417"/>
      <c r="BK8" s="417"/>
      <c r="BL8" s="417"/>
      <c r="BM8" s="417"/>
      <c r="BN8" s="417"/>
      <c r="BO8" s="141"/>
      <c r="BP8" s="141"/>
      <c r="BQ8" s="141"/>
      <c r="BR8" s="1123"/>
      <c r="BS8" s="1123"/>
      <c r="BT8" s="1124"/>
      <c r="BU8" s="1124"/>
      <c r="BV8" s="1124"/>
      <c r="BW8" s="141"/>
      <c r="BX8" s="417"/>
      <c r="BY8" s="417"/>
      <c r="BZ8" s="417"/>
      <c r="CA8" s="417"/>
      <c r="CB8" s="417"/>
      <c r="CC8" s="417"/>
      <c r="CD8" s="417"/>
      <c r="CE8" s="417"/>
      <c r="CK8" s="417"/>
      <c r="CL8" s="417"/>
      <c r="CM8" s="417"/>
      <c r="CN8" s="417"/>
      <c r="CO8" s="417"/>
      <c r="CP8" s="417"/>
      <c r="CQ8" s="417"/>
      <c r="CR8" s="417"/>
      <c r="CS8" s="417"/>
      <c r="CT8" s="417"/>
      <c r="CU8" s="417"/>
      <c r="CV8" s="417"/>
      <c r="CW8" s="417"/>
      <c r="CX8" s="417"/>
      <c r="CY8" s="417"/>
      <c r="CZ8" s="417"/>
      <c r="DA8" s="417"/>
      <c r="DB8" s="417"/>
      <c r="DC8" s="417"/>
      <c r="DD8" s="417"/>
      <c r="DE8" s="417"/>
      <c r="DF8" s="417"/>
      <c r="DG8" s="417"/>
      <c r="DH8" s="417"/>
      <c r="DI8" s="417"/>
      <c r="DJ8" s="417"/>
      <c r="DK8" s="417"/>
      <c r="DL8" s="417"/>
      <c r="DM8" s="417"/>
      <c r="DN8" s="417"/>
    </row>
    <row r="9" spans="1:132" ht="18" thickBot="1">
      <c r="A9" s="200">
        <v>31</v>
      </c>
      <c r="B9" s="112" t="s">
        <v>71</v>
      </c>
      <c r="C9" s="24">
        <f>D9/60</f>
        <v>10.029500000000001</v>
      </c>
      <c r="D9" s="24">
        <f>'Oct 9 vs Concordia'!D9+'Oct 10 vs UQTR'!D9+'Oct 15 vs Guelph'!D9+'Oct 17 @ Western'!D9+'Oct 22 @ Guelph'!D9+'Oct 30 vs York'!D9+'Oct 31 @ Brock'!D9+'Nov 5 @ Laurier'!D9+'Nov 6 vs McGill'!D9+'Nov 13 @ Nipissing'!D9+'Nov 14 @ Laurentian'!D9+'Nov 20 vs Carleton'!D9+'Nov 21 vs RMC'!D9+'Nov 26 vs Laurier'!D9+'Nov 28 @ Waterloo'!D9+'Dec 4 @ UOIT'!D9+'Dec 5 @ Queen''s'!D9+'Jan 6 vs Toronto'!D9+'Jan 8 vs Waterloo'!D9+'Jan 15 @ Lakehead'!D9+'Jan 16 @ Lakehead'!D9+'Jan 21 vs Brock'!D9+'Jan 23 vs Windsor'!D9+'Jan 28 vs Guelph'!D9+'Jan 30 @ Windsor'!D9+'Feb 5 @ York'!D9+'Feb 6 @ Toronto'!D9+'Feb 10 vs Western'!D9</f>
        <v>601.77</v>
      </c>
      <c r="E9" s="23">
        <f>'Oct 9 vs Concordia'!E9+'Oct 10 vs UQTR'!E9+'Oct 15 vs Guelph'!E9+'Oct 17 @ Western'!E9+'Oct 22 @ Guelph'!E9+'Oct 30 vs York'!E9+'Oct 31 @ Brock'!E9+'Nov 5 @ Laurier'!E9+'Nov 6 vs McGill'!E9+'Nov 13 @ Nipissing'!E9+'Nov 14 @ Laurentian'!E9+'Nov 20 vs Carleton'!E9+'Nov 21 vs RMC'!E9+'Nov 26 vs Laurier'!E9+'Nov 28 @ Waterloo'!E9+'Dec 4 @ UOIT'!E9+'Dec 5 @ Queen''s'!E9+'Jan 6 vs Toronto'!E9+'Jan 8 vs Waterloo'!E9+'Jan 15 @ Lakehead'!E9+'Jan 16 @ Lakehead'!E9+'Jan 21 vs Brock'!E9+'Jan 23 vs Windsor'!E9+'Jan 28 vs Guelph'!E9+'Jan 30 @ Windsor'!E9+'Feb 5 @ York'!E9+'Feb 6 @ Toronto'!E9+'Feb 10 vs Western'!E9</f>
        <v>387</v>
      </c>
      <c r="F9" s="23">
        <f>E9-H9</f>
        <v>362</v>
      </c>
      <c r="G9" s="25">
        <f>F9/E9</f>
        <v>0.93540051679586567</v>
      </c>
      <c r="H9" s="23">
        <f>'Oct 9 vs Concordia'!H9+'Oct 10 vs UQTR'!H9+'Oct 15 vs Guelph'!H9+'Oct 17 @ Western'!H9+'Oct 22 @ Guelph'!H9+'Oct 30 vs York'!H9+'Oct 31 @ Brock'!H9+'Nov 5 @ Laurier'!H9+'Nov 6 vs McGill'!H9+'Nov 13 @ Nipissing'!H9+'Nov 14 @ Laurentian'!H9+'Nov 20 vs Carleton'!H9+'Nov 21 vs RMC'!H9+'Nov 26 vs Laurier'!H9+'Nov 28 @ Waterloo'!H9+'Dec 4 @ UOIT'!H9+'Dec 5 @ Queen''s'!H9+'Jan 6 vs Toronto'!H9+'Jan 8 vs Waterloo'!H9+'Jan 15 @ Lakehead'!H9+'Jan 16 @ Lakehead'!H9+'Jan 21 vs Brock'!H9+'Jan 23 vs Windsor'!H9+'Jan 28 vs Guelph'!H9+'Jan 30 @ Windsor'!H9+'Feb 5 @ York'!H9+'Feb 6 @ Toronto'!H9+'Feb 10 vs Western'!H9</f>
        <v>25</v>
      </c>
      <c r="I9" s="23">
        <f>'Oct 9 vs Concordia'!I9+'Oct 10 vs UQTR'!I9+'Oct 15 vs Guelph'!I9+'Oct 17 @ Western'!I9+'Oct 22 @ Guelph'!I9+'Oct 30 vs York'!I9+'Oct 31 @ Brock'!I9+'Nov 5 @ Laurier'!I9+'Nov 6 vs McGill'!I9+'Nov 13 @ Nipissing'!I9+'Nov 14 @ Laurentian'!I9+'Nov 20 vs Carleton'!I9+'Nov 21 vs RMC'!I9+'Nov 26 vs Laurier'!I9+'Nov 28 @ Waterloo'!I9+'Dec 4 @ UOIT'!I9+'Dec 5 @ Queen''s'!I9+'Jan 6 vs Toronto'!I9+'Jan 8 vs Waterloo'!I9+'Jan 15 @ Lakehead'!I9+'Jan 16 @ Lakehead'!I9+'Jan 21 vs Brock'!I9+'Jan 23 vs Windsor'!I9+'Jan 28 vs Guelph'!I9+'Jan 30 @ Windsor'!I9+'Feb 5 @ York'!I9+'Feb 6 @ Toronto'!I9+'Feb 10 vs Western'!I9</f>
        <v>0</v>
      </c>
      <c r="J9" s="24">
        <f>H9/C9</f>
        <v>2.4926466922578392</v>
      </c>
      <c r="K9" s="23">
        <f>'Oct 9 vs Concordia'!K9+'Oct 10 vs UQTR'!K9+'Oct 15 vs Guelph'!K9+'Oct 17 @ Western'!K9+'Oct 22 @ Guelph'!K9+'Oct 30 vs York'!K9+'Oct 31 @ Brock'!K9+'Nov 5 @ Laurier'!K9+'Nov 6 vs McGill'!K9+'Nov 13 @ Nipissing'!K9+'Nov 14 @ Laurentian'!K9+'Nov 20 vs Carleton'!K9+'Nov 21 vs RMC'!K9+'Nov 26 vs Laurier'!K9+'Nov 28 @ Waterloo'!K9+'Dec 4 @ UOIT'!K9+'Dec 5 @ Queen''s'!K9+'Jan 6 vs Toronto'!K9+'Jan 8 vs Waterloo'!K9+'Jan 15 @ Lakehead'!K9+'Jan 16 @ Lakehead'!K9+'Jan 21 vs Brock'!K9+'Jan 23 vs Windsor'!K9+'Jan 28 vs Guelph'!K9+'Jan 30 @ Windsor'!K9+'Feb 5 @ York'!K9+'Feb 6 @ Toronto'!K9+'Feb 10 vs Western'!K9</f>
        <v>6</v>
      </c>
      <c r="L9" s="23">
        <f>'Oct 9 vs Concordia'!L9+'Oct 10 vs UQTR'!L9+'Oct 15 vs Guelph'!L9+'Oct 17 @ Western'!L9+'Oct 22 @ Guelph'!L9+'Oct 30 vs York'!L9+'Oct 31 @ Brock'!L9+'Nov 5 @ Laurier'!L9+'Nov 6 vs McGill'!L9+'Nov 13 @ Nipissing'!L9+'Nov 14 @ Laurentian'!L9+'Nov 20 vs Carleton'!L9+'Nov 21 vs RMC'!L9+'Nov 26 vs Laurier'!L9+'Nov 28 @ Waterloo'!L9+'Dec 4 @ UOIT'!L9+'Dec 5 @ Queen''s'!L9+'Jan 6 vs Toronto'!L9+'Jan 8 vs Waterloo'!L9+'Jan 15 @ Lakehead'!L9+'Jan 16 @ Lakehead'!L9+'Jan 21 vs Brock'!L9+'Jan 23 vs Windsor'!L9+'Jan 28 vs Guelph'!L9+'Jan 30 @ Windsor'!L9+'Feb 5 @ York'!L9+'Feb 6 @ Toronto'!L9+'Feb 10 vs Western'!L9</f>
        <v>4</v>
      </c>
      <c r="M9" s="23">
        <f>'Oct 9 vs Concordia'!M9+'Oct 10 vs UQTR'!M9+'Oct 15 vs Guelph'!M9+'Oct 17 @ Western'!M9+'Oct 22 @ Guelph'!M9+'Oct 30 vs York'!M9+'Oct 31 @ Brock'!M9+'Nov 5 @ Laurier'!M9+'Nov 6 vs McGill'!M9+'Nov 13 @ Nipissing'!M9+'Nov 14 @ Laurentian'!M9+'Nov 20 vs Carleton'!M9+'Nov 21 vs RMC'!M9+'Nov 26 vs Laurier'!M9+'Nov 28 @ Waterloo'!M9+'Dec 4 @ UOIT'!M9+'Dec 5 @ Queen''s'!M9+'Jan 6 vs Toronto'!M9+'Jan 8 vs Waterloo'!M9+'Jan 15 @ Lakehead'!M9+'Jan 16 @ Lakehead'!M9+'Jan 21 vs Brock'!M9+'Jan 23 vs Windsor'!M9+'Jan 28 vs Guelph'!M9+'Jan 30 @ Windsor'!M9+'Feb 5 @ York'!M9+'Feb 6 @ Toronto'!M9+'Feb 10 vs Western'!M9</f>
        <v>0</v>
      </c>
      <c r="N9" s="23">
        <f>'Oct 9 vs Concordia'!N9+'Oct 10 vs UQTR'!N9+'Oct 15 vs Guelph'!N9+'Oct 17 @ Western'!N9+'Oct 22 @ Guelph'!N9+'Oct 30 vs York'!N9+'Oct 31 @ Brock'!N9+'Nov 5 @ Laurier'!N9+'Nov 6 vs McGill'!N9+'Nov 13 @ Nipissing'!N9+'Nov 14 @ Laurentian'!N9+'Nov 20 vs Carleton'!N9+'Nov 21 vs RMC'!N9+'Nov 26 vs Laurier'!N9+'Nov 28 @ Waterloo'!N9+'Dec 4 @ UOIT'!N9+'Dec 5 @ Queen''s'!N9+'Jan 6 vs Toronto'!N9+'Jan 8 vs Waterloo'!N9+'Jan 15 @ Lakehead'!N9+'Jan 16 @ Lakehead'!N9+'Jan 21 vs Brock'!N9+'Jan 23 vs Windsor'!N9+'Jan 28 vs Guelph'!N9+'Jan 30 @ Windsor'!N9+'Feb 5 @ York'!N9+'Feb 6 @ Toronto'!N9+'Feb 10 vs Western'!N9</f>
        <v>0</v>
      </c>
      <c r="O9" s="181">
        <f>'Oct 9 vs Concordia'!O9+'Oct 10 vs UQTR'!O9+'Oct 15 vs Guelph'!O9+'Oct 17 @ Western'!O9+'Oct 22 @ Guelph'!O9+'Oct 30 vs York'!O9+'Oct 31 @ Brock'!O9+'Nov 5 @ Laurier'!O9+'Nov 6 vs McGill'!O9+'Nov 13 @ Nipissing'!O9+'Nov 14 @ Laurentian'!O9+'Nov 20 vs Carleton'!O9+'Nov 21 vs RMC'!O9+'Nov 26 vs Laurier'!O9+'Nov 28 @ Waterloo'!O9+'Dec 4 @ UOIT'!O9+'Dec 5 @ Queen''s'!O9+'Jan 6 vs Toronto'!O9+'Jan 8 vs Waterloo'!O9+'Jan 15 @ Lakehead'!O9+'Jan 16 @ Lakehead'!O9+'Jan 21 vs Brock'!O9+'Jan 23 vs Windsor'!O9+'Jan 28 vs Guelph'!O9+'Jan 30 @ Windsor'!O9+'Feb 5 @ York'!O9+'Feb 6 @ Toronto'!O9+'Feb 10 vs Western'!O9</f>
        <v>0</v>
      </c>
      <c r="P9" s="1112"/>
      <c r="Q9" s="1113"/>
      <c r="R9" s="1095"/>
      <c r="S9" s="1093"/>
      <c r="T9" s="1109"/>
      <c r="U9" s="1102"/>
      <c r="V9" s="15"/>
      <c r="W9" s="47"/>
      <c r="X9" s="15"/>
      <c r="Y9" s="15"/>
      <c r="Z9" s="15"/>
      <c r="BB9" s="417"/>
      <c r="BC9" s="417"/>
      <c r="BD9" s="417"/>
      <c r="BE9" s="417"/>
      <c r="BF9" s="417"/>
      <c r="BG9" s="417"/>
      <c r="BH9" s="417"/>
      <c r="BI9" s="417"/>
      <c r="BJ9" s="417"/>
      <c r="BK9" s="417"/>
      <c r="BL9" s="417"/>
      <c r="BM9" s="417"/>
      <c r="BN9" s="417"/>
      <c r="BO9" s="141"/>
      <c r="BP9" s="141"/>
      <c r="BQ9" s="141"/>
      <c r="BR9" s="1123"/>
      <c r="BS9" s="1123"/>
      <c r="BT9" s="1124"/>
      <c r="BU9" s="1124"/>
      <c r="BV9" s="1124"/>
      <c r="BW9" s="141"/>
      <c r="BX9" s="417"/>
      <c r="BY9" s="417"/>
      <c r="BZ9" s="417"/>
      <c r="CA9" s="417"/>
      <c r="CB9" s="417"/>
      <c r="CC9" s="417"/>
      <c r="CD9" s="417"/>
      <c r="CE9" s="417"/>
      <c r="CK9" s="417"/>
      <c r="CL9" s="417"/>
      <c r="CM9" s="417"/>
      <c r="CN9" s="417"/>
      <c r="CO9" s="417"/>
      <c r="CP9" s="417"/>
      <c r="CQ9" s="417"/>
      <c r="CR9" s="417"/>
      <c r="CS9" s="417"/>
      <c r="CT9" s="417"/>
      <c r="CU9" s="417"/>
      <c r="CV9" s="417"/>
      <c r="CW9" s="417"/>
      <c r="CX9" s="417"/>
      <c r="CY9" s="417"/>
      <c r="CZ9" s="417"/>
      <c r="DA9" s="417"/>
      <c r="DB9" s="417"/>
      <c r="DC9" s="417"/>
      <c r="DD9" s="417"/>
      <c r="DE9" s="417"/>
      <c r="DF9" s="417"/>
      <c r="DG9" s="417"/>
      <c r="DH9" s="417"/>
      <c r="DI9" s="417"/>
      <c r="DJ9" s="417"/>
      <c r="DK9" s="417"/>
      <c r="DL9" s="417"/>
      <c r="DM9" s="417"/>
      <c r="DN9" s="417"/>
    </row>
    <row r="10" spans="1:132" ht="17">
      <c r="A10" s="201"/>
      <c r="B10" s="152" t="s">
        <v>13</v>
      </c>
      <c r="C10" s="155"/>
      <c r="D10" s="155">
        <v>4.21</v>
      </c>
      <c r="E10" s="150"/>
      <c r="F10" s="150"/>
      <c r="G10" s="156"/>
      <c r="H10" s="150"/>
      <c r="I10" s="150"/>
      <c r="J10" s="155"/>
      <c r="K10" s="150"/>
      <c r="L10" s="150"/>
      <c r="M10" s="150"/>
      <c r="N10" s="150"/>
      <c r="O10" s="222"/>
      <c r="P10" s="134"/>
      <c r="Q10" s="134"/>
      <c r="R10" s="135"/>
      <c r="S10" s="136"/>
      <c r="T10" s="137"/>
      <c r="U10" s="138"/>
      <c r="V10" s="15"/>
      <c r="W10" s="15"/>
      <c r="X10" s="15"/>
      <c r="Y10" s="15"/>
      <c r="Z10" s="15"/>
      <c r="BB10" s="417"/>
      <c r="BC10" s="417"/>
      <c r="BD10" s="417"/>
      <c r="BE10" s="417"/>
      <c r="BF10" s="417"/>
      <c r="BG10" s="417"/>
      <c r="BH10" s="417"/>
      <c r="BI10" s="417"/>
      <c r="BJ10" s="417"/>
      <c r="BK10" s="417"/>
      <c r="BL10" s="417"/>
      <c r="BM10" s="417"/>
      <c r="BN10" s="417"/>
      <c r="BO10" s="141"/>
      <c r="BP10" s="141"/>
      <c r="BQ10" s="141"/>
      <c r="BR10" s="141"/>
      <c r="BS10" s="141"/>
      <c r="BT10" s="141"/>
      <c r="BU10" s="141"/>
      <c r="BV10" s="141"/>
      <c r="BW10" s="141"/>
      <c r="BX10" s="417"/>
      <c r="BY10" s="417"/>
      <c r="BZ10" s="417"/>
      <c r="CA10" s="417"/>
      <c r="CB10" s="417"/>
      <c r="CC10" s="417"/>
      <c r="CD10" s="417"/>
      <c r="CE10" s="417"/>
      <c r="CK10" s="417"/>
      <c r="CL10" s="417"/>
      <c r="CM10" s="417"/>
      <c r="CN10" s="417"/>
      <c r="CO10" s="417"/>
      <c r="CP10" s="417"/>
      <c r="CQ10" s="417"/>
      <c r="CR10" s="417"/>
      <c r="CS10" s="417"/>
      <c r="CT10" s="417"/>
      <c r="CU10" s="417"/>
      <c r="CV10" s="417"/>
      <c r="CW10" s="417"/>
      <c r="CX10" s="417"/>
      <c r="CY10" s="417"/>
      <c r="CZ10" s="417"/>
      <c r="DA10" s="417"/>
      <c r="DB10" s="417"/>
      <c r="DC10" s="417"/>
      <c r="DD10" s="417"/>
      <c r="DE10" s="417"/>
      <c r="DF10" s="417"/>
      <c r="DG10" s="417"/>
      <c r="DH10" s="417"/>
      <c r="DI10" s="417"/>
      <c r="DJ10" s="417"/>
      <c r="DK10" s="417"/>
      <c r="DL10" s="417"/>
      <c r="DM10" s="417"/>
      <c r="DN10" s="417"/>
    </row>
    <row r="11" spans="1:132" ht="16.5" customHeight="1">
      <c r="A11" s="221"/>
      <c r="B11" s="13"/>
      <c r="C11" s="24"/>
      <c r="D11" s="24"/>
      <c r="E11" s="24"/>
      <c r="F11" s="24"/>
      <c r="G11" s="24"/>
      <c r="H11" s="23"/>
      <c r="I11" s="23"/>
      <c r="J11" s="24"/>
      <c r="K11" s="23"/>
      <c r="L11" s="23"/>
      <c r="M11" s="23"/>
      <c r="N11" s="23"/>
      <c r="O11" s="223"/>
      <c r="P11" s="50"/>
      <c r="Q11" s="15"/>
      <c r="R11" s="65"/>
      <c r="S11" s="65"/>
      <c r="T11" s="65"/>
      <c r="U11" s="13"/>
      <c r="V11" s="13"/>
      <c r="W11" s="15"/>
      <c r="X11" s="15"/>
      <c r="Y11" s="15"/>
      <c r="Z11" s="15"/>
      <c r="BB11" s="417"/>
      <c r="BC11" s="417"/>
      <c r="BD11" s="417"/>
      <c r="BE11" s="417"/>
      <c r="BF11" s="417"/>
      <c r="BG11" s="417"/>
      <c r="BH11" s="417"/>
      <c r="BI11" s="417"/>
      <c r="BJ11" s="417"/>
      <c r="BK11" s="417"/>
      <c r="BL11" s="417"/>
      <c r="BM11" s="417"/>
      <c r="BN11" s="417"/>
      <c r="BO11" s="417"/>
      <c r="BP11" s="417"/>
      <c r="BQ11" s="417"/>
      <c r="BR11" s="417"/>
      <c r="BS11" s="417"/>
      <c r="BT11" s="417"/>
      <c r="BU11" s="417"/>
      <c r="BV11" s="417"/>
      <c r="BW11" s="417"/>
      <c r="BX11" s="417"/>
      <c r="BY11" s="417"/>
      <c r="BZ11" s="417"/>
      <c r="CA11" s="417"/>
      <c r="CB11" s="417"/>
      <c r="CC11" s="417"/>
      <c r="CD11" s="417"/>
      <c r="CE11" s="417"/>
      <c r="CK11" s="417"/>
      <c r="CL11" s="417"/>
      <c r="CM11" s="417"/>
      <c r="CN11" s="417"/>
      <c r="CO11" s="417"/>
      <c r="CP11" s="417"/>
      <c r="CQ11" s="417"/>
      <c r="CR11" s="417"/>
      <c r="CS11" s="417"/>
      <c r="CT11" s="417"/>
      <c r="CU11" s="417"/>
      <c r="CV11" s="417"/>
      <c r="CW11" s="417"/>
      <c r="CX11" s="417"/>
      <c r="CY11" s="417"/>
      <c r="CZ11" s="417"/>
      <c r="DA11" s="417"/>
      <c r="DB11" s="417"/>
      <c r="DC11" s="417"/>
      <c r="DD11" s="417"/>
      <c r="DE11" s="417"/>
      <c r="DF11" s="417"/>
      <c r="DG11" s="417"/>
      <c r="DH11" s="417"/>
      <c r="DI11" s="417"/>
      <c r="DJ11" s="417"/>
      <c r="DK11" s="417"/>
      <c r="DL11" s="417"/>
      <c r="DM11" s="417"/>
      <c r="DN11" s="417"/>
    </row>
    <row r="12" spans="1:132" ht="16.5" customHeight="1" thickBot="1">
      <c r="A12" s="224"/>
      <c r="B12" s="225" t="s">
        <v>14</v>
      </c>
      <c r="C12" s="226">
        <f>D12/60</f>
        <v>22.109833333333334</v>
      </c>
      <c r="D12" s="226">
        <f>SUM(D5:D10)</f>
        <v>1326.5900000000001</v>
      </c>
      <c r="E12" s="207">
        <f t="shared" ref="E12:L12" si="0">SUM(E5:E9)</f>
        <v>798</v>
      </c>
      <c r="F12" s="207">
        <f t="shared" si="0"/>
        <v>733</v>
      </c>
      <c r="G12" s="227">
        <f>F12/E12</f>
        <v>0.918546365914787</v>
      </c>
      <c r="H12" s="207">
        <f t="shared" si="0"/>
        <v>65</v>
      </c>
      <c r="I12" s="207">
        <f t="shared" si="0"/>
        <v>5</v>
      </c>
      <c r="J12" s="226">
        <f>H12/C12</f>
        <v>2.9398683843538698</v>
      </c>
      <c r="K12" s="207">
        <f t="shared" si="0"/>
        <v>11</v>
      </c>
      <c r="L12" s="207">
        <f t="shared" si="0"/>
        <v>11</v>
      </c>
      <c r="M12" s="207">
        <f>SUM(M5:M9)</f>
        <v>0</v>
      </c>
      <c r="N12" s="207">
        <f>SUM(N5:N9)</f>
        <v>0</v>
      </c>
      <c r="O12" s="212">
        <f>SUM(O5:O9)</f>
        <v>2</v>
      </c>
      <c r="P12" s="50"/>
      <c r="Q12" s="15"/>
      <c r="R12" s="65"/>
      <c r="S12" s="133"/>
      <c r="T12" s="133"/>
      <c r="U12" s="13"/>
      <c r="V12" s="13"/>
      <c r="W12" s="15"/>
      <c r="X12" s="15"/>
      <c r="Y12" s="15"/>
      <c r="Z12" s="15"/>
      <c r="BB12" s="417"/>
      <c r="BC12" s="417"/>
      <c r="BD12" s="417"/>
      <c r="BE12" s="417"/>
      <c r="BF12" s="417"/>
      <c r="BG12" s="417"/>
      <c r="BH12" s="417"/>
      <c r="BI12" s="417"/>
      <c r="BJ12" s="417"/>
      <c r="BK12" s="417"/>
      <c r="BL12" s="417"/>
      <c r="BM12" s="417"/>
      <c r="BN12" s="417"/>
      <c r="BO12" s="417"/>
      <c r="BP12" s="417"/>
      <c r="BQ12" s="417"/>
      <c r="BR12" s="417"/>
      <c r="BS12" s="417"/>
      <c r="BT12" s="417"/>
      <c r="BU12" s="417"/>
      <c r="BV12" s="417"/>
      <c r="BW12" s="417"/>
      <c r="BX12" s="417"/>
      <c r="BY12" s="417"/>
      <c r="BZ12" s="417"/>
      <c r="CA12" s="417"/>
      <c r="CB12" s="417"/>
      <c r="CC12" s="417"/>
      <c r="CD12" s="417"/>
      <c r="CE12" s="417"/>
      <c r="CK12" s="417"/>
      <c r="CL12" s="417"/>
      <c r="CM12" s="417"/>
      <c r="CN12" s="417"/>
      <c r="CO12" s="417"/>
      <c r="CP12" s="417"/>
      <c r="CQ12" s="417"/>
      <c r="CR12" s="417"/>
      <c r="CS12" s="417"/>
      <c r="CT12" s="417"/>
      <c r="CU12" s="417"/>
      <c r="CV12" s="417"/>
      <c r="CW12" s="417"/>
      <c r="CX12" s="417"/>
      <c r="CY12" s="417"/>
      <c r="CZ12" s="417"/>
      <c r="DA12" s="417"/>
      <c r="DB12" s="417"/>
      <c r="DC12" s="417"/>
      <c r="DD12" s="417"/>
      <c r="DE12" s="417"/>
      <c r="DF12" s="417"/>
      <c r="DG12" s="417"/>
      <c r="DH12" s="417"/>
      <c r="DI12" s="417"/>
      <c r="DJ12" s="417"/>
      <c r="DK12" s="417"/>
      <c r="DL12" s="417"/>
      <c r="DM12" s="417"/>
      <c r="DN12" s="417"/>
    </row>
    <row r="13" spans="1:132" ht="16.5" customHeight="1" thickTop="1" thickBot="1">
      <c r="A13" s="216"/>
      <c r="B13" s="217"/>
      <c r="C13" s="216"/>
      <c r="D13" s="218"/>
      <c r="E13" s="219"/>
      <c r="F13" s="216"/>
      <c r="G13" s="216"/>
      <c r="H13" s="216"/>
      <c r="I13" s="216"/>
      <c r="J13" s="216"/>
      <c r="K13" s="216"/>
      <c r="L13" s="216"/>
      <c r="M13" s="219"/>
      <c r="N13" s="219"/>
      <c r="O13" s="216"/>
      <c r="P13" s="183"/>
      <c r="Q13" s="184"/>
      <c r="R13" s="183"/>
      <c r="S13" s="183"/>
      <c r="T13" s="183"/>
      <c r="U13" s="53"/>
      <c r="V13" s="53"/>
      <c r="W13" s="15"/>
      <c r="X13" s="14"/>
      <c r="Y13" s="14"/>
      <c r="Z13" s="14"/>
      <c r="BB13" s="462"/>
      <c r="BC13" s="1079" t="s">
        <v>180</v>
      </c>
      <c r="BD13" s="463"/>
      <c r="BE13" s="1070" t="s">
        <v>178</v>
      </c>
      <c r="BF13" s="1070"/>
      <c r="BG13" s="1070"/>
      <c r="BH13" s="1070"/>
      <c r="BI13" s="1070" t="s">
        <v>177</v>
      </c>
      <c r="BJ13" s="1070"/>
      <c r="BK13" s="1070" t="s">
        <v>175</v>
      </c>
      <c r="BL13" s="1070"/>
      <c r="BM13" s="1070"/>
      <c r="BN13" s="1070"/>
      <c r="BO13" s="1070" t="s">
        <v>176</v>
      </c>
      <c r="BP13" s="1070"/>
      <c r="BQ13" s="1070"/>
      <c r="BR13" s="1070"/>
      <c r="BS13" s="1070"/>
      <c r="BT13" s="1070" t="s">
        <v>171</v>
      </c>
      <c r="BU13" s="1070"/>
      <c r="BV13" s="1070"/>
      <c r="BW13" s="1070"/>
      <c r="BX13" s="1070" t="s">
        <v>172</v>
      </c>
      <c r="BY13" s="1070"/>
      <c r="BZ13" s="1070"/>
      <c r="CA13" s="1072"/>
      <c r="CB13" s="383"/>
      <c r="CC13" s="383"/>
      <c r="CD13" s="383"/>
      <c r="CE13" s="383"/>
      <c r="CK13" s="1074" t="s">
        <v>179</v>
      </c>
      <c r="CL13" s="1070"/>
      <c r="CM13" s="416"/>
      <c r="CN13" s="1070" t="s">
        <v>178</v>
      </c>
      <c r="CO13" s="1070"/>
      <c r="CP13" s="1070"/>
      <c r="CQ13" s="1070"/>
      <c r="CR13" s="1070" t="s">
        <v>177</v>
      </c>
      <c r="CS13" s="1070"/>
      <c r="CT13" s="1070" t="s">
        <v>175</v>
      </c>
      <c r="CU13" s="1070"/>
      <c r="CV13" s="1070"/>
      <c r="CW13" s="1070"/>
      <c r="CX13" s="1070" t="s">
        <v>176</v>
      </c>
      <c r="CY13" s="1070"/>
      <c r="CZ13" s="1070"/>
      <c r="DA13" s="1070"/>
      <c r="DB13" s="1070"/>
      <c r="DC13" s="1070" t="s">
        <v>171</v>
      </c>
      <c r="DD13" s="1070"/>
      <c r="DE13" s="1070"/>
      <c r="DF13" s="1070"/>
      <c r="DG13" s="1070" t="s">
        <v>172</v>
      </c>
      <c r="DH13" s="1070"/>
      <c r="DI13" s="1070"/>
      <c r="DJ13" s="1072"/>
      <c r="DK13" s="417"/>
      <c r="DL13" s="417"/>
      <c r="DM13" s="417"/>
      <c r="DN13" s="1074" t="s">
        <v>181</v>
      </c>
      <c r="DO13" s="1070"/>
      <c r="DP13" s="416"/>
      <c r="DQ13" s="1070" t="s">
        <v>183</v>
      </c>
      <c r="DR13" s="1070"/>
      <c r="DS13" s="1070"/>
      <c r="DT13" s="1070"/>
      <c r="DU13" s="1070" t="s">
        <v>37</v>
      </c>
      <c r="DV13" s="1070"/>
      <c r="DW13" s="1070"/>
      <c r="DX13" s="1070" t="s">
        <v>182</v>
      </c>
      <c r="DY13" s="1070"/>
      <c r="DZ13" s="1070"/>
      <c r="EA13" s="1070"/>
      <c r="EB13" s="1081"/>
    </row>
    <row r="14" spans="1:132" ht="16" customHeight="1" thickTop="1">
      <c r="A14" s="1083" t="s">
        <v>15</v>
      </c>
      <c r="B14" s="1084"/>
      <c r="C14" s="191"/>
      <c r="D14" s="192"/>
      <c r="E14" s="193"/>
      <c r="F14" s="194"/>
      <c r="G14" s="195"/>
      <c r="H14" s="191"/>
      <c r="I14" s="196" t="s">
        <v>58</v>
      </c>
      <c r="J14" s="194"/>
      <c r="K14" s="195"/>
      <c r="L14" s="196" t="s">
        <v>60</v>
      </c>
      <c r="M14" s="193"/>
      <c r="N14" s="193"/>
      <c r="O14" s="191"/>
      <c r="P14" s="191"/>
      <c r="Q14" s="1098" t="s">
        <v>63</v>
      </c>
      <c r="R14" s="1098"/>
      <c r="S14" s="1098"/>
      <c r="T14" s="1098"/>
      <c r="U14" s="1098"/>
      <c r="V14" s="197"/>
      <c r="W14" s="50"/>
      <c r="X14" s="15"/>
      <c r="Y14" s="15"/>
      <c r="Z14" s="47"/>
      <c r="AA14" s="1083" t="s">
        <v>15</v>
      </c>
      <c r="AB14" s="1084"/>
      <c r="AC14" s="314"/>
      <c r="AD14" s="231"/>
      <c r="AE14" s="233"/>
      <c r="AF14" s="234"/>
      <c r="AG14" s="235"/>
      <c r="AH14" s="344"/>
      <c r="AI14" s="233"/>
      <c r="AJ14" s="234"/>
      <c r="AK14" s="336"/>
      <c r="AL14" s="234"/>
      <c r="AM14" s="233"/>
      <c r="AN14" s="234"/>
      <c r="AO14" s="336"/>
      <c r="AP14" s="234"/>
      <c r="AQ14" s="233"/>
      <c r="AR14" s="234"/>
      <c r="AS14" s="336"/>
      <c r="AT14" s="234"/>
      <c r="AU14" s="233"/>
      <c r="AV14" s="234"/>
      <c r="AW14" s="336"/>
      <c r="AX14" s="234"/>
      <c r="AY14" s="233"/>
      <c r="BB14" s="464"/>
      <c r="BC14" s="1080"/>
      <c r="BD14" s="451"/>
      <c r="BE14" s="1076"/>
      <c r="BF14" s="1076"/>
      <c r="BG14" s="1076"/>
      <c r="BH14" s="1076"/>
      <c r="BI14" s="1076"/>
      <c r="BJ14" s="1076"/>
      <c r="BK14" s="1076"/>
      <c r="BL14" s="1076"/>
      <c r="BM14" s="1076"/>
      <c r="BN14" s="1076"/>
      <c r="BO14" s="1076"/>
      <c r="BP14" s="1076"/>
      <c r="BQ14" s="1076"/>
      <c r="BR14" s="1076"/>
      <c r="BS14" s="1076"/>
      <c r="BT14" s="1076"/>
      <c r="BU14" s="1076"/>
      <c r="BV14" s="1076"/>
      <c r="BW14" s="1076"/>
      <c r="BX14" s="1076"/>
      <c r="BY14" s="1076"/>
      <c r="BZ14" s="1076"/>
      <c r="CA14" s="1077"/>
      <c r="CK14" s="1075"/>
      <c r="CL14" s="1076"/>
      <c r="CM14" s="411"/>
      <c r="CN14" s="1076"/>
      <c r="CO14" s="1076"/>
      <c r="CP14" s="1076"/>
      <c r="CQ14" s="1076"/>
      <c r="CR14" s="1076"/>
      <c r="CS14" s="1076"/>
      <c r="CT14" s="1076"/>
      <c r="CU14" s="1076"/>
      <c r="CV14" s="1076"/>
      <c r="CW14" s="1076"/>
      <c r="CX14" s="1076"/>
      <c r="CY14" s="1076"/>
      <c r="CZ14" s="1076"/>
      <c r="DA14" s="1076"/>
      <c r="DB14" s="1076"/>
      <c r="DC14" s="1076"/>
      <c r="DD14" s="1076"/>
      <c r="DE14" s="1076"/>
      <c r="DF14" s="1076"/>
      <c r="DG14" s="1076"/>
      <c r="DH14" s="1076"/>
      <c r="DI14" s="1076"/>
      <c r="DJ14" s="1077"/>
      <c r="DK14" s="417"/>
      <c r="DL14" s="417"/>
      <c r="DM14" s="417"/>
      <c r="DN14" s="1075"/>
      <c r="DO14" s="1076"/>
      <c r="DP14" s="371"/>
      <c r="DQ14" s="1076"/>
      <c r="DR14" s="1076"/>
      <c r="DS14" s="1076"/>
      <c r="DT14" s="1076"/>
      <c r="DU14" s="1076"/>
      <c r="DV14" s="1076"/>
      <c r="DW14" s="1076"/>
      <c r="DX14" s="1076"/>
      <c r="DY14" s="1076"/>
      <c r="DZ14" s="1076"/>
      <c r="EA14" s="1076"/>
      <c r="EB14" s="1082"/>
    </row>
    <row r="15" spans="1:132" ht="31" customHeight="1">
      <c r="A15" s="198" t="s">
        <v>1</v>
      </c>
      <c r="B15" s="142" t="s">
        <v>2</v>
      </c>
      <c r="C15" s="143" t="s">
        <v>16</v>
      </c>
      <c r="D15" s="145" t="s">
        <v>3</v>
      </c>
      <c r="E15" s="143" t="s">
        <v>17</v>
      </c>
      <c r="F15" s="169" t="s">
        <v>18</v>
      </c>
      <c r="G15" s="172" t="s">
        <v>19</v>
      </c>
      <c r="H15" s="146" t="s">
        <v>20</v>
      </c>
      <c r="I15" s="144" t="s">
        <v>61</v>
      </c>
      <c r="J15" s="169" t="s">
        <v>4</v>
      </c>
      <c r="K15" s="172" t="s">
        <v>6</v>
      </c>
      <c r="L15" s="143" t="s">
        <v>62</v>
      </c>
      <c r="M15" s="143" t="s">
        <v>21</v>
      </c>
      <c r="N15" s="143" t="s">
        <v>22</v>
      </c>
      <c r="O15" s="143" t="s">
        <v>23</v>
      </c>
      <c r="P15" s="143" t="s">
        <v>48</v>
      </c>
      <c r="Q15" s="143" t="s">
        <v>8</v>
      </c>
      <c r="R15" s="143" t="s">
        <v>24</v>
      </c>
      <c r="S15" s="143" t="s">
        <v>10</v>
      </c>
      <c r="T15" s="143" t="s">
        <v>11</v>
      </c>
      <c r="U15" s="143" t="s">
        <v>25</v>
      </c>
      <c r="V15" s="283" t="s">
        <v>6</v>
      </c>
      <c r="W15" s="50"/>
      <c r="X15" s="15"/>
      <c r="Y15" s="15"/>
      <c r="Z15" s="47"/>
      <c r="AA15" s="198" t="s">
        <v>1</v>
      </c>
      <c r="AB15" s="142" t="s">
        <v>2</v>
      </c>
      <c r="AC15" s="315" t="str">
        <f t="shared" ref="AC15:AC42" si="1">C15</f>
        <v>GP</v>
      </c>
      <c r="AD15" s="242" t="s">
        <v>139</v>
      </c>
      <c r="AE15" s="243" t="s">
        <v>222</v>
      </c>
      <c r="AF15" s="146" t="s">
        <v>223</v>
      </c>
      <c r="AG15" s="244" t="s">
        <v>221</v>
      </c>
      <c r="AH15" s="345" t="s">
        <v>169</v>
      </c>
      <c r="AI15" s="350" t="s">
        <v>170</v>
      </c>
      <c r="AJ15" s="293"/>
      <c r="AK15" s="293"/>
      <c r="AL15" s="146"/>
      <c r="AM15" s="243" t="s">
        <v>166</v>
      </c>
      <c r="AN15" s="146" t="s">
        <v>167</v>
      </c>
      <c r="AO15" s="337" t="s">
        <v>168</v>
      </c>
      <c r="AP15" s="146"/>
      <c r="AQ15" s="243"/>
      <c r="AR15" s="146"/>
      <c r="AS15" s="337"/>
      <c r="AT15" s="146"/>
      <c r="AU15" s="243"/>
      <c r="AV15" s="146"/>
      <c r="AW15" s="337"/>
      <c r="AX15" s="146"/>
      <c r="AY15" s="243"/>
      <c r="BB15" s="456" t="str">
        <f t="shared" ref="BB15:BB20" si="2">A15</f>
        <v>NO.</v>
      </c>
      <c r="BC15" s="458" t="str">
        <f>B15</f>
        <v>NAME</v>
      </c>
      <c r="BD15" s="461" t="str">
        <f t="shared" ref="BD15:BD20" si="3">C15</f>
        <v>GP</v>
      </c>
      <c r="BE15" s="456" t="str">
        <f t="shared" ref="BE15:BE20" si="4">D15</f>
        <v>G</v>
      </c>
      <c r="BF15" s="460" t="str">
        <f t="shared" ref="BF15:BF20" si="5">E15</f>
        <v>A</v>
      </c>
      <c r="BG15" s="457" t="str">
        <f t="shared" ref="BG15:BG20" si="6">F15</f>
        <v>PTS</v>
      </c>
      <c r="BH15" s="459" t="str">
        <f t="shared" ref="BH15:BH20" si="7">H15</f>
        <v>+/-</v>
      </c>
      <c r="BI15" s="457" t="str">
        <f t="shared" ref="BI15:BI20" si="8">G15</f>
        <v>PIM</v>
      </c>
      <c r="BJ15" s="453" t="str">
        <f t="shared" ref="BJ15:BJ20" si="9">R15</f>
        <v>HITS</v>
      </c>
      <c r="BK15" s="456" t="s">
        <v>188</v>
      </c>
      <c r="BL15" s="458" t="str">
        <f t="shared" ref="BL15:BM20" si="10">J15</f>
        <v>SOG</v>
      </c>
      <c r="BM15" s="454" t="str">
        <f t="shared" si="10"/>
        <v>%</v>
      </c>
      <c r="BN15" s="453" t="s">
        <v>173</v>
      </c>
      <c r="BO15" s="452" t="str">
        <f t="shared" ref="BO15:BS20" si="11">M15</f>
        <v>PPG</v>
      </c>
      <c r="BP15" s="454" t="str">
        <f t="shared" si="11"/>
        <v>SHG</v>
      </c>
      <c r="BQ15" s="455" t="str">
        <f t="shared" si="11"/>
        <v>GWG</v>
      </c>
      <c r="BR15" s="454" t="str">
        <f t="shared" si="11"/>
        <v>GTG</v>
      </c>
      <c r="BS15" s="453" t="str">
        <f t="shared" si="11"/>
        <v>ENG</v>
      </c>
      <c r="BT15" s="455" t="str">
        <f t="shared" ref="BT15:BT20" si="12">S15</f>
        <v>W</v>
      </c>
      <c r="BU15" s="454" t="str">
        <f t="shared" ref="BU15:BU20" si="13">T15</f>
        <v>L</v>
      </c>
      <c r="BV15" s="454" t="str">
        <f t="shared" ref="BV15:BV20" si="14">U15</f>
        <v>TOT</v>
      </c>
      <c r="BW15" s="453" t="str">
        <f t="shared" ref="BW15:BW20" si="15">V15</f>
        <v>%</v>
      </c>
      <c r="BX15" s="455" t="str">
        <f t="shared" ref="BX15:CA20" si="16">AD15</f>
        <v>ICETIME</v>
      </c>
      <c r="BY15" s="454" t="str">
        <f t="shared" si="16"/>
        <v>S+</v>
      </c>
      <c r="BZ15" s="454" t="str">
        <f t="shared" si="16"/>
        <v>S-</v>
      </c>
      <c r="CA15" s="453" t="str">
        <f t="shared" si="16"/>
        <v>S+/-</v>
      </c>
      <c r="CK15" s="407" t="str">
        <f t="shared" ref="CK15:CP15" si="17">A15</f>
        <v>NO.</v>
      </c>
      <c r="CL15" s="408" t="str">
        <f t="shared" si="17"/>
        <v>NAME</v>
      </c>
      <c r="CM15" s="412" t="str">
        <f t="shared" si="17"/>
        <v>GP</v>
      </c>
      <c r="CN15" s="407" t="str">
        <f t="shared" si="17"/>
        <v>G</v>
      </c>
      <c r="CO15" s="409" t="str">
        <f t="shared" si="17"/>
        <v>A</v>
      </c>
      <c r="CP15" s="408" t="str">
        <f t="shared" si="17"/>
        <v>PTS</v>
      </c>
      <c r="CQ15" s="410" t="str">
        <f>H15</f>
        <v>+/-</v>
      </c>
      <c r="CR15" s="407" t="str">
        <f>G15</f>
        <v>PIM</v>
      </c>
      <c r="CS15" s="410" t="str">
        <f>R15</f>
        <v>HITS</v>
      </c>
      <c r="CT15" s="407" t="s">
        <v>187</v>
      </c>
      <c r="CU15" s="409" t="str">
        <f>J15</f>
        <v>SOG</v>
      </c>
      <c r="CV15" s="409" t="str">
        <f>K15</f>
        <v>%</v>
      </c>
      <c r="CW15" s="410" t="s">
        <v>173</v>
      </c>
      <c r="CX15" s="409" t="str">
        <f>M15</f>
        <v>PPG</v>
      </c>
      <c r="CY15" s="408" t="str">
        <f>N15</f>
        <v>SHG</v>
      </c>
      <c r="CZ15" s="409" t="str">
        <f>O15</f>
        <v>GWG</v>
      </c>
      <c r="DA15" s="409" t="str">
        <f>P15</f>
        <v>GTG</v>
      </c>
      <c r="DB15" s="409" t="str">
        <f>Q15</f>
        <v>ENG</v>
      </c>
      <c r="DC15" s="407" t="str">
        <f>S15</f>
        <v>W</v>
      </c>
      <c r="DD15" s="409" t="str">
        <f>T15</f>
        <v>L</v>
      </c>
      <c r="DE15" s="409" t="str">
        <f>U15</f>
        <v>TOT</v>
      </c>
      <c r="DF15" s="410" t="str">
        <f>V15</f>
        <v>%</v>
      </c>
      <c r="DG15" s="407" t="str">
        <f>AD15</f>
        <v>ICETIME</v>
      </c>
      <c r="DH15" s="409" t="str">
        <f>AE15</f>
        <v>S+</v>
      </c>
      <c r="DI15" s="409" t="str">
        <f>AF15</f>
        <v>S-</v>
      </c>
      <c r="DJ15" s="410" t="str">
        <f>AG15</f>
        <v>S+/-</v>
      </c>
      <c r="DN15" s="360" t="str">
        <f t="shared" ref="DN15:EB16" si="18">A4</f>
        <v>NO.</v>
      </c>
      <c r="DO15" s="377" t="str">
        <f t="shared" si="18"/>
        <v>NAME</v>
      </c>
      <c r="DP15" s="482" t="str">
        <f t="shared" si="18"/>
        <v>GP</v>
      </c>
      <c r="DQ15" s="380" t="str">
        <f t="shared" si="18"/>
        <v>MINS</v>
      </c>
      <c r="DR15" s="147" t="str">
        <f t="shared" si="18"/>
        <v>SA</v>
      </c>
      <c r="DS15" s="147" t="str">
        <f t="shared" si="18"/>
        <v>SVS</v>
      </c>
      <c r="DT15" s="361" t="str">
        <f t="shared" si="18"/>
        <v>SPCT</v>
      </c>
      <c r="DU15" s="360" t="str">
        <f t="shared" si="18"/>
        <v>GA</v>
      </c>
      <c r="DV15" s="147" t="str">
        <f t="shared" si="18"/>
        <v>ENG</v>
      </c>
      <c r="DW15" s="361" t="str">
        <f t="shared" si="18"/>
        <v>GAA</v>
      </c>
      <c r="DX15" s="360" t="str">
        <f t="shared" si="18"/>
        <v>W</v>
      </c>
      <c r="DY15" s="147" t="str">
        <f t="shared" si="18"/>
        <v>L</v>
      </c>
      <c r="DZ15" s="147" t="str">
        <f t="shared" si="18"/>
        <v>OTL</v>
      </c>
      <c r="EA15" s="361" t="str">
        <f t="shared" si="18"/>
        <v>SO</v>
      </c>
      <c r="EB15" s="372" t="str">
        <f t="shared" si="18"/>
        <v>PIM</v>
      </c>
    </row>
    <row r="16" spans="1:132" ht="31" customHeight="1">
      <c r="A16" s="199">
        <v>2</v>
      </c>
      <c r="B16" s="164" t="s">
        <v>72</v>
      </c>
      <c r="C16" s="161">
        <f>'Oct 9 vs Concordia'!C16+'Oct 10 vs UQTR'!C16+'Oct 15 vs Guelph'!C16+'Oct 17 @ Western'!C16+'Oct 22 @ Guelph'!C16+'Oct 30 vs York'!C16+'Oct 31 @ Brock'!C16+'Nov 5 @ Laurier'!C16+'Nov 6 vs McGill'!C16+'Nov 13 @ Nipissing'!C16+'Nov 14 @ Laurentian'!C16+'Nov 20 vs Carleton'!C16+'Nov 21 vs RMC'!C16+'Nov 26 vs Laurier'!C16+'Nov 28 @ Waterloo'!C16+'Dec 4 @ UOIT'!C16+'Dec 5 @ Queen''s'!C16+'Jan 6 vs Toronto'!C16+'Jan 8 vs Waterloo'!C16+'Jan 15 @ Lakehead'!C16+'Jan 16 @ Lakehead'!C16+'Jan 21 vs Brock'!C16+'Jan 23 vs Windsor'!C16+'Jan 28 vs Guelph'!C16+'Jan 30 @ Windsor'!C16+'Feb 5 @ York'!C16+'Feb 6 @ Toronto'!C16+'Feb 10 vs Western'!C16</f>
        <v>11</v>
      </c>
      <c r="D16" s="23">
        <f>'Oct 9 vs Concordia'!D16+'Oct 10 vs UQTR'!D16+'Oct 15 vs Guelph'!D16+'Oct 17 @ Western'!D16+'Oct 22 @ Guelph'!D16+'Oct 30 vs York'!D16+'Oct 31 @ Brock'!D16+'Nov 5 @ Laurier'!D16+'Nov 6 vs McGill'!D16+'Nov 13 @ Nipissing'!D16+'Nov 14 @ Laurentian'!D16+'Nov 20 vs Carleton'!D16+'Nov 21 vs RMC'!D16+'Nov 26 vs Laurier'!D16+'Nov 28 @ Waterloo'!D16+'Dec 4 @ UOIT'!D16+'Dec 5 @ Queen''s'!D16+'Jan 6 vs Toronto'!D16+'Jan 8 vs Waterloo'!D16+'Jan 15 @ Lakehead'!D16+'Jan 16 @ Lakehead'!D16+'Jan 21 vs Brock'!D16+'Jan 23 vs Windsor'!D16+'Jan 28 vs Guelph'!D16+'Jan 30 @ Windsor'!D16+'Feb 5 @ York'!D16+'Feb 6 @ Toronto'!D16+'Feb 10 vs Western'!D16</f>
        <v>2</v>
      </c>
      <c r="E16" s="23">
        <f>'Oct 9 vs Concordia'!E16+'Oct 10 vs UQTR'!E16+'Oct 15 vs Guelph'!E16+'Oct 17 @ Western'!E16+'Oct 22 @ Guelph'!E16+'Oct 30 vs York'!E16+'Oct 31 @ Brock'!E16+'Nov 5 @ Laurier'!E16+'Nov 6 vs McGill'!E16+'Nov 13 @ Nipissing'!E16+'Nov 14 @ Laurentian'!E16+'Nov 20 vs Carleton'!E16+'Nov 21 vs RMC'!E16+'Nov 26 vs Laurier'!E16+'Nov 28 @ Waterloo'!E16+'Dec 4 @ UOIT'!E16+'Dec 5 @ Queen''s'!E16+'Jan 6 vs Toronto'!E16+'Jan 8 vs Waterloo'!E16+'Jan 15 @ Lakehead'!E16+'Jan 16 @ Lakehead'!E16+'Jan 21 vs Brock'!E16+'Jan 23 vs Windsor'!E16+'Jan 28 vs Guelph'!E16+'Jan 30 @ Windsor'!E16+'Feb 5 @ York'!E16+'Feb 6 @ Toronto'!E16+'Feb 10 vs Western'!E16</f>
        <v>0</v>
      </c>
      <c r="F16" s="79">
        <f t="shared" ref="F16:F40" si="19">D16+E16</f>
        <v>2</v>
      </c>
      <c r="G16" s="173">
        <f>'Oct 9 vs Concordia'!G16+'Oct 10 vs UQTR'!G16+'Oct 15 vs Guelph'!G16+'Oct 17 @ Western'!G16+'Oct 22 @ Guelph'!G16+'Oct 30 vs York'!G16+'Oct 31 @ Brock'!G16+'Nov 5 @ Laurier'!G16+'Nov 6 vs McGill'!G16+'Nov 13 @ Nipissing'!G16+'Nov 14 @ Laurentian'!G16+'Nov 20 vs Carleton'!G16+'Nov 21 vs RMC'!G16+'Nov 26 vs Laurier'!G16+'Nov 28 @ Waterloo'!G16+'Dec 4 @ UOIT'!G16+'Dec 5 @ Queen''s'!G16+'Jan 6 vs Toronto'!G16+'Jan 8 vs Waterloo'!G16+'Jan 15 @ Lakehead'!G16+'Jan 16 @ Lakehead'!G16+'Jan 21 vs Brock'!G16+'Jan 23 vs Windsor'!G16+'Jan 28 vs Guelph'!G16+'Jan 30 @ Windsor'!G16+'Feb 5 @ York'!G16+'Feb 6 @ Toronto'!G16+'Feb 10 vs Western'!G16</f>
        <v>18</v>
      </c>
      <c r="H16" s="23">
        <f>'Oct 9 vs Concordia'!H16+'Oct 10 vs UQTR'!H16+'Oct 15 vs Guelph'!H16+'Oct 17 @ Western'!H16+'Oct 22 @ Guelph'!H16+'Oct 30 vs York'!H16+'Oct 31 @ Brock'!H16+'Nov 5 @ Laurier'!H16+'Nov 6 vs McGill'!H16+'Nov 13 @ Nipissing'!H16+'Nov 14 @ Laurentian'!H16+'Nov 20 vs Carleton'!H16+'Nov 21 vs RMC'!H16+'Nov 26 vs Laurier'!H16+'Nov 28 @ Waterloo'!H16+'Dec 4 @ UOIT'!H16+'Dec 5 @ Queen''s'!H16+'Jan 6 vs Toronto'!H16+'Jan 8 vs Waterloo'!H16+'Jan 15 @ Lakehead'!H16+'Jan 16 @ Lakehead'!H16+'Jan 21 vs Brock'!H16+'Jan 23 vs Windsor'!H16+'Jan 28 vs Guelph'!H16+'Jan 30 @ Windsor'!H16+'Feb 5 @ York'!H16+'Feb 6 @ Toronto'!H16+'Feb 10 vs Western'!H16</f>
        <v>6</v>
      </c>
      <c r="I16" s="23">
        <f>'Oct 9 vs Concordia'!I16+'Oct 10 vs UQTR'!I16+'Oct 15 vs Guelph'!I16+'Oct 17 @ Western'!I16+'Oct 22 @ Guelph'!I16+'Oct 30 vs York'!I16+'Oct 31 @ Brock'!I16+'Nov 5 @ Laurier'!I16+'Nov 6 vs McGill'!I16+'Nov 13 @ Nipissing'!I16+'Nov 14 @ Laurentian'!I16+'Nov 20 vs Carleton'!I16+'Nov 21 vs RMC'!I16+'Nov 26 vs Laurier'!I16+'Nov 28 @ Waterloo'!I16+'Dec 4 @ UOIT'!I16+'Dec 5 @ Queen''s'!I16+'Jan 6 vs Toronto'!I16+'Jan 8 vs Waterloo'!I16+'Jan 15 @ Lakehead'!I16+'Jan 16 @ Lakehead'!I16+'Jan 21 vs Brock'!I16+'Jan 23 vs Windsor'!I16+'Jan 28 vs Guelph'!I16+'Jan 30 @ Windsor'!I16+'Feb 5 @ York'!I16+'Feb 6 @ Toronto'!I16+'Feb 10 vs Western'!I16</f>
        <v>21</v>
      </c>
      <c r="J16" s="79">
        <f>'Oct 9 vs Concordia'!J16+'Oct 10 vs UQTR'!J16+'Oct 15 vs Guelph'!J16+'Oct 17 @ Western'!J16+'Oct 22 @ Guelph'!J16+'Oct 30 vs York'!J16+'Oct 31 @ Brock'!J16+'Nov 5 @ Laurier'!J16+'Nov 6 vs McGill'!J16+'Nov 13 @ Nipissing'!J16+'Nov 14 @ Laurentian'!J16+'Nov 20 vs Carleton'!J16+'Nov 21 vs RMC'!J16+'Nov 26 vs Laurier'!J16+'Nov 28 @ Waterloo'!J16+'Dec 4 @ UOIT'!J16+'Dec 5 @ Queen''s'!J16+'Jan 6 vs Toronto'!J16+'Jan 8 vs Waterloo'!J16+'Jan 15 @ Lakehead'!J16+'Jan 16 @ Lakehead'!J16+'Jan 21 vs Brock'!J16+'Jan 23 vs Windsor'!J16+'Jan 28 vs Guelph'!J16+'Jan 30 @ Windsor'!J16+'Feb 5 @ York'!J16+'Feb 6 @ Toronto'!J16+'Feb 10 vs Western'!J16</f>
        <v>14</v>
      </c>
      <c r="K16" s="176">
        <f>J16/I16</f>
        <v>0.66666666666666663</v>
      </c>
      <c r="L16" s="67">
        <f>(D16/J16)</f>
        <v>0.14285714285714285</v>
      </c>
      <c r="M16" s="23">
        <f>'Oct 9 vs Concordia'!M16+'Oct 10 vs UQTR'!M16+'Oct 15 vs Guelph'!M16+'Oct 17 @ Western'!M16+'Oct 22 @ Guelph'!M16+'Oct 30 vs York'!M16+'Oct 31 @ Brock'!M16+'Nov 5 @ Laurier'!M16+'Nov 6 vs McGill'!M16+'Nov 13 @ Nipissing'!M16+'Nov 14 @ Laurentian'!M16+'Nov 20 vs Carleton'!M16+'Nov 21 vs RMC'!M16+'Nov 26 vs Laurier'!M16+'Nov 28 @ Waterloo'!M16+'Dec 4 @ UOIT'!M16+'Dec 5 @ Queen''s'!M16+'Jan 6 vs Toronto'!M16+'Jan 8 vs Waterloo'!M16+'Jan 15 @ Lakehead'!M16+'Jan 16 @ Lakehead'!M16+'Jan 21 vs Brock'!M16+'Jan 23 vs Windsor'!M16+'Jan 28 vs Guelph'!M16+'Jan 30 @ Windsor'!M16+'Feb 5 @ York'!M16+'Feb 6 @ Toronto'!M16+'Feb 10 vs Western'!M16</f>
        <v>0</v>
      </c>
      <c r="N16" s="79">
        <f>'Oct 9 vs Concordia'!N16+'Oct 10 vs UQTR'!N16+'Oct 15 vs Guelph'!N16+'Oct 17 @ Western'!N16+'Oct 22 @ Guelph'!N16+'Oct 30 vs York'!N16+'Oct 31 @ Brock'!N16+'Nov 5 @ Laurier'!N16+'Nov 6 vs McGill'!N16+'Nov 13 @ Nipissing'!N16+'Nov 14 @ Laurentian'!N16+'Nov 20 vs Carleton'!N16+'Nov 21 vs RMC'!N16+'Nov 26 vs Laurier'!N16+'Nov 28 @ Waterloo'!N16+'Dec 4 @ UOIT'!N16+'Dec 5 @ Queen''s'!N16+'Jan 6 vs Toronto'!N16+'Jan 8 vs Waterloo'!N16+'Jan 15 @ Lakehead'!N16+'Jan 16 @ Lakehead'!N16+'Jan 21 vs Brock'!N16+'Jan 23 vs Windsor'!N16+'Jan 28 vs Guelph'!N16+'Jan 30 @ Windsor'!N16+'Feb 5 @ York'!N16+'Feb 6 @ Toronto'!N16+'Feb 10 vs Western'!N16</f>
        <v>0</v>
      </c>
      <c r="O16" s="173">
        <f>'Oct 9 vs Concordia'!O16+'Oct 10 vs UQTR'!O16+'Oct 15 vs Guelph'!O16+'Oct 17 @ Western'!O16+'Oct 22 @ Guelph'!O16+'Oct 30 vs York'!O16+'Oct 31 @ Brock'!O16+'Nov 5 @ Laurier'!O16+'Nov 6 vs McGill'!O16+'Nov 13 @ Nipissing'!O16+'Nov 14 @ Laurentian'!O16+'Nov 20 vs Carleton'!O16+'Nov 21 vs RMC'!O16+'Nov 26 vs Laurier'!O16+'Nov 28 @ Waterloo'!O16+'Dec 4 @ UOIT'!O16+'Dec 5 @ Queen''s'!O16+'Jan 6 vs Toronto'!O16+'Jan 8 vs Waterloo'!O16+'Jan 15 @ Lakehead'!O16+'Jan 16 @ Lakehead'!O16+'Jan 21 vs Brock'!O16+'Jan 23 vs Windsor'!O16+'Jan 28 vs Guelph'!O16+'Jan 30 @ Windsor'!O16+'Feb 5 @ York'!O16+'Feb 6 @ Toronto'!O16+'Feb 10 vs Western'!O16</f>
        <v>0</v>
      </c>
      <c r="P16" s="23">
        <f>'Oct 9 vs Concordia'!P16+'Oct 10 vs UQTR'!P16+'Oct 15 vs Guelph'!P16+'Oct 17 @ Western'!P16+'Oct 22 @ Guelph'!P16+'Oct 30 vs York'!P16+'Oct 31 @ Brock'!P16+'Nov 5 @ Laurier'!P16+'Nov 6 vs McGill'!P16+'Nov 13 @ Nipissing'!P16+'Nov 14 @ Laurentian'!P16+'Nov 20 vs Carleton'!P16+'Nov 21 vs RMC'!P16+'Nov 26 vs Laurier'!P16+'Nov 28 @ Waterloo'!P16+'Dec 4 @ UOIT'!P16+'Dec 5 @ Queen''s'!P16+'Jan 6 vs Toronto'!P16+'Jan 8 vs Waterloo'!P16+'Jan 15 @ Lakehead'!P16+'Jan 16 @ Lakehead'!P16+'Jan 21 vs Brock'!P16+'Jan 23 vs Windsor'!P16+'Jan 28 vs Guelph'!P16+'Jan 30 @ Windsor'!P16+'Feb 5 @ York'!P16+'Feb 6 @ Toronto'!P16+'Feb 10 vs Western'!P16</f>
        <v>1</v>
      </c>
      <c r="Q16" s="23">
        <f>'Oct 9 vs Concordia'!Q16+'Oct 10 vs UQTR'!Q16+'Oct 15 vs Guelph'!Q16+'Oct 17 @ Western'!Q16+'Oct 22 @ Guelph'!Q16+'Oct 30 vs York'!Q16+'Oct 31 @ Brock'!Q16+'Nov 5 @ Laurier'!Q16+'Nov 6 vs McGill'!Q16+'Nov 13 @ Nipissing'!Q16+'Nov 14 @ Laurentian'!Q16+'Nov 20 vs Carleton'!Q16+'Nov 21 vs RMC'!Q16+'Nov 26 vs Laurier'!Q16+'Nov 28 @ Waterloo'!Q16+'Dec 4 @ UOIT'!Q16+'Dec 5 @ Queen''s'!Q16+'Jan 6 vs Toronto'!Q16+'Jan 8 vs Waterloo'!Q16+'Jan 15 @ Lakehead'!Q16+'Jan 16 @ Lakehead'!Q16+'Jan 21 vs Brock'!Q16+'Jan 23 vs Windsor'!Q16+'Jan 28 vs Guelph'!Q16+'Jan 30 @ Windsor'!Q16+'Feb 5 @ York'!Q16+'Feb 6 @ Toronto'!Q16+'Feb 10 vs Western'!Q16</f>
        <v>0</v>
      </c>
      <c r="R16" s="181">
        <f>'Oct 9 vs Concordia'!R16+'Oct 10 vs UQTR'!R16+'Oct 15 vs Guelph'!R16+'Oct 17 @ Western'!R16+'Oct 22 @ Guelph'!R16+'Oct 30 vs York'!R16+'Oct 31 @ Brock'!R16+'Nov 5 @ Laurier'!R16+'Nov 6 vs McGill'!R16+'Nov 13 @ Nipissing'!R16+'Nov 14 @ Laurentian'!R16+'Nov 20 vs Carleton'!R16+'Nov 21 vs RMC'!R16+'Nov 26 vs Laurier'!R16+'Nov 28 @ Waterloo'!R16+'Dec 4 @ UOIT'!R16+'Dec 5 @ Queen''s'!R16+'Jan 6 vs Toronto'!R16+'Jan 8 vs Waterloo'!R16+'Jan 15 @ Lakehead'!R16+'Jan 16 @ Lakehead'!R16+'Jan 21 vs Brock'!R16+'Jan 23 vs Windsor'!R16+'Jan 28 vs Guelph'!R16+'Jan 30 @ Windsor'!R16+'Feb 5 @ York'!R16+'Feb 6 @ Toronto'!R16+'Feb 10 vs Western'!R16</f>
        <v>3</v>
      </c>
      <c r="S16" s="161">
        <f>'Oct 9 vs Concordia'!S16+'Oct 10 vs UQTR'!S16+'Oct 15 vs Guelph'!S16+'Oct 17 @ Western'!S16+'Oct 22 @ Guelph'!S16+'Oct 30 vs York'!S16+'Oct 31 @ Brock'!S16+'Nov 5 @ Laurier'!S16+'Nov 6 vs McGill'!S16+'Nov 13 @ Nipissing'!S16+'Nov 14 @ Laurentian'!S16+'Nov 20 vs Carleton'!S16+'Nov 21 vs RMC'!S16+'Nov 26 vs Laurier'!S16+'Nov 28 @ Waterloo'!S16+'Dec 4 @ UOIT'!S16+'Dec 5 @ Queen''s'!S16+'Jan 6 vs Toronto'!S16+'Jan 8 vs Waterloo'!S16+'Jan 15 @ Lakehead'!S16+'Jan 16 @ Lakehead'!S16+'Jan 21 vs Brock'!S16+'Jan 23 vs Windsor'!S16+'Jan 28 vs Guelph'!S16+'Jan 30 @ Windsor'!S16+'Feb 5 @ York'!S16+'Feb 6 @ Toronto'!S16+'Feb 10 vs Western'!S16</f>
        <v>3</v>
      </c>
      <c r="T16" s="23">
        <f>'Oct 9 vs Concordia'!T16+'Oct 10 vs UQTR'!T16+'Oct 15 vs Guelph'!T16+'Oct 17 @ Western'!T16+'Oct 22 @ Guelph'!T16+'Oct 30 vs York'!T16+'Oct 31 @ Brock'!T16+'Nov 5 @ Laurier'!T16+'Nov 6 vs McGill'!T16+'Nov 13 @ Nipissing'!T16+'Nov 14 @ Laurentian'!T16+'Nov 20 vs Carleton'!T16+'Nov 21 vs RMC'!T16+'Nov 26 vs Laurier'!T16+'Nov 28 @ Waterloo'!T16+'Dec 4 @ UOIT'!T16+'Dec 5 @ Queen''s'!T16+'Jan 6 vs Toronto'!T16+'Jan 8 vs Waterloo'!T16+'Jan 15 @ Lakehead'!T16+'Jan 16 @ Lakehead'!T16+'Jan 21 vs Brock'!T16+'Jan 23 vs Windsor'!T16+'Jan 28 vs Guelph'!T16+'Jan 30 @ Windsor'!T16+'Feb 5 @ York'!T16+'Feb 6 @ Toronto'!T16+'Feb 10 vs Western'!T16</f>
        <v>3</v>
      </c>
      <c r="U16" s="23">
        <f t="shared" ref="U16:U40" si="20">S16+T16</f>
        <v>6</v>
      </c>
      <c r="V16" s="375">
        <f>S16/U16</f>
        <v>0.5</v>
      </c>
      <c r="W16" s="50"/>
      <c r="X16" s="15"/>
      <c r="Y16" s="15"/>
      <c r="Z16" s="47"/>
      <c r="AA16" s="221">
        <v>2</v>
      </c>
      <c r="AB16" s="285" t="s">
        <v>72</v>
      </c>
      <c r="AC16" s="316">
        <f t="shared" si="1"/>
        <v>11</v>
      </c>
      <c r="AD16" s="320">
        <f>'Oct 9 vs Concordia'!W16+'Oct 10 vs UQTR'!W16+'Oct 15 vs Guelph'!W16+'Oct 17 @ Western'!W16+'Oct 22 @ Guelph'!W16+'Oct 30 vs York'!W16+'Oct 31 @ Brock'!W16+'Nov 5 @ Laurier'!W16+'Nov 6 vs McGill'!W16+'Nov 13 @ Nipissing'!W16+'Nov 14 @ Laurentian'!W16+'Nov 20 vs Carleton'!W16+'Nov 21 vs RMC'!W16+'Nov 26 vs Laurier'!W16+'Nov 28 @ Waterloo'!W16+'Dec 4 @ UOIT'!W16+'Dec 5 @ Queen''s'!W16+'Jan 6 vs Toronto'!W16+'Jan 8 vs Waterloo'!W16+'Jan 15 @ Lakehead'!W16+'Jan 16 @ Lakehead'!W16+'Jan 21 vs Brock'!W16+'Jan 23 vs Windsor'!W16+'Jan 28 vs Guelph'!W16+'Jan 30 @ Windsor'!W16+'Feb 5 @ York'!W16+'Feb 6 @ Toronto'!W16+'Feb 10 vs Western'!W16</f>
        <v>8.940972222222221E-2</v>
      </c>
      <c r="AE16" s="173">
        <f>'Oct 9 vs Concordia'!X16+'Oct 10 vs UQTR'!X16+'Oct 15 vs Guelph'!X16+'Oct 17 @ Western'!X16+'Oct 22 @ Guelph'!X16+'Oct 30 vs York'!X16+'Oct 31 @ Brock'!X16+'Nov 5 @ Laurier'!X16+'Nov 6 vs McGill'!X16+'Nov 13 @ Nipissing'!X16+'Nov 14 @ Laurentian'!X16+'Nov 20 vs Carleton'!X16+'Nov 21 vs RMC'!X16+'Nov 26 vs Laurier'!X16+'Nov 28 @ Waterloo'!X16+'Dec 4 @ UOIT'!X16+'Dec 5 @ Queen''s'!X16+'Jan 6 vs Toronto'!X16+'Jan 8 vs Waterloo'!X16+'Jan 15 @ Lakehead'!X16+'Jan 16 @ Lakehead'!X16+'Jan 21 vs Brock'!X16+'Jan 23 vs Windsor'!X16+'Jan 28 vs Guelph'!X16+'Jan 30 @ Windsor'!X16+'Feb 5 @ York'!X16+'Feb 6 @ Toronto'!X16+'Feb 10 vs Western'!X16</f>
        <v>82</v>
      </c>
      <c r="AF16" s="23">
        <f>'Oct 9 vs Concordia'!Y16+'Oct 10 vs UQTR'!Y16+'Oct 15 vs Guelph'!Y16+'Oct 17 @ Western'!Y16+'Oct 22 @ Guelph'!Y16+'Oct 30 vs York'!Y16+'Oct 31 @ Brock'!Y16+'Nov 5 @ Laurier'!Y16+'Nov 6 vs McGill'!Y16+'Nov 13 @ Nipissing'!Y16+'Nov 14 @ Laurentian'!Y16+'Nov 20 vs Carleton'!Y16+'Nov 21 vs RMC'!Y16+'Nov 26 vs Laurier'!Y16+'Nov 28 @ Waterloo'!Y16+'Dec 4 @ UOIT'!Y16+'Dec 5 @ Queen''s'!Y16+'Jan 6 vs Toronto'!Y16+'Jan 8 vs Waterloo'!Y16+'Jan 15 @ Lakehead'!Y16+'Jan 16 @ Lakehead'!Y16+'Jan 21 vs Brock'!Y16+'Jan 23 vs Windsor'!Y16+'Jan 28 vs Guelph'!Y16+'Jan 30 @ Windsor'!Y16+'Feb 5 @ York'!Y16+'Feb 6 @ Toronto'!Y16+'Feb 10 vs Western'!Y16</f>
        <v>66</v>
      </c>
      <c r="AG16" s="181">
        <f t="shared" ref="AG16:AG39" si="21">SUM(AE16-AF16)</f>
        <v>16</v>
      </c>
      <c r="AH16" s="263">
        <f>AD16/AE16</f>
        <v>1.0903624661246611E-3</v>
      </c>
      <c r="AI16" s="353">
        <f>AD16/AF16</f>
        <v>1.3546927609427608E-3</v>
      </c>
      <c r="AJ16" s="356"/>
      <c r="AK16" s="15"/>
      <c r="AL16" s="23"/>
      <c r="AM16" s="343">
        <f>AD16/AC16</f>
        <v>8.1281565656565642E-3</v>
      </c>
      <c r="AN16" s="24">
        <f>AD16/D16</f>
        <v>4.4704861111111105E-2</v>
      </c>
      <c r="AO16" s="349">
        <f>F16/C16</f>
        <v>0.18181818181818182</v>
      </c>
      <c r="AP16" s="23"/>
      <c r="AQ16" s="343"/>
      <c r="AR16" s="24"/>
      <c r="AS16" s="349"/>
      <c r="AT16" s="23"/>
      <c r="AU16" s="343"/>
      <c r="AV16" s="24"/>
      <c r="AW16" s="349"/>
      <c r="AX16" s="23"/>
      <c r="AY16" s="343"/>
      <c r="BB16" s="173">
        <f t="shared" si="2"/>
        <v>2</v>
      </c>
      <c r="BC16" s="469" t="s">
        <v>211</v>
      </c>
      <c r="BD16" s="443">
        <f t="shared" si="3"/>
        <v>11</v>
      </c>
      <c r="BE16" s="443">
        <f t="shared" si="4"/>
        <v>2</v>
      </c>
      <c r="BF16" s="23">
        <f t="shared" si="5"/>
        <v>0</v>
      </c>
      <c r="BG16" s="79">
        <f t="shared" si="6"/>
        <v>2</v>
      </c>
      <c r="BH16" s="181">
        <f t="shared" si="7"/>
        <v>6</v>
      </c>
      <c r="BI16" s="173">
        <f t="shared" si="8"/>
        <v>18</v>
      </c>
      <c r="BJ16" s="236">
        <f t="shared" si="9"/>
        <v>3</v>
      </c>
      <c r="BK16" s="173">
        <f>I16</f>
        <v>21</v>
      </c>
      <c r="BL16" s="79">
        <f t="shared" si="10"/>
        <v>14</v>
      </c>
      <c r="BM16" s="34">
        <f t="shared" si="10"/>
        <v>0.66666666666666663</v>
      </c>
      <c r="BN16" s="375">
        <f>L16</f>
        <v>0.14285714285714285</v>
      </c>
      <c r="BO16" s="221">
        <f t="shared" si="11"/>
        <v>0</v>
      </c>
      <c r="BP16" s="12">
        <f t="shared" si="11"/>
        <v>0</v>
      </c>
      <c r="BQ16" s="48">
        <f t="shared" si="11"/>
        <v>0</v>
      </c>
      <c r="BR16" s="12">
        <f t="shared" si="11"/>
        <v>1</v>
      </c>
      <c r="BS16" s="236">
        <f t="shared" si="11"/>
        <v>0</v>
      </c>
      <c r="BT16" s="48">
        <f t="shared" si="12"/>
        <v>3</v>
      </c>
      <c r="BU16" s="12">
        <f t="shared" si="13"/>
        <v>3</v>
      </c>
      <c r="BV16" s="12">
        <f t="shared" si="14"/>
        <v>6</v>
      </c>
      <c r="BW16" s="375">
        <f t="shared" si="15"/>
        <v>0.5</v>
      </c>
      <c r="BX16" s="440">
        <f t="shared" si="16"/>
        <v>8.940972222222221E-2</v>
      </c>
      <c r="BY16" s="12">
        <f t="shared" si="16"/>
        <v>82</v>
      </c>
      <c r="BZ16" s="12">
        <f t="shared" si="16"/>
        <v>66</v>
      </c>
      <c r="CA16" s="236">
        <f t="shared" si="16"/>
        <v>16</v>
      </c>
      <c r="CK16" s="221">
        <f t="shared" ref="CK16:CK25" si="22">A21</f>
        <v>8</v>
      </c>
      <c r="CL16" s="476" t="s">
        <v>224</v>
      </c>
      <c r="CM16" s="316">
        <f t="shared" ref="CM16:CM25" si="23">C21</f>
        <v>15</v>
      </c>
      <c r="CN16" s="221">
        <f t="shared" ref="CN16:CN25" si="24">D21</f>
        <v>5</v>
      </c>
      <c r="CO16" s="12">
        <f t="shared" ref="CO16:CO25" si="25">E21</f>
        <v>3</v>
      </c>
      <c r="CP16" s="379">
        <f t="shared" ref="CP16:CP25" si="26">F21</f>
        <v>8</v>
      </c>
      <c r="CQ16" s="236">
        <f t="shared" ref="CQ16:CQ25" si="27">H21</f>
        <v>-3</v>
      </c>
      <c r="CR16" s="221">
        <f t="shared" ref="CR16:CR25" si="28">G21</f>
        <v>8</v>
      </c>
      <c r="CS16" s="236">
        <f t="shared" ref="CS16:CS25" si="29">R21</f>
        <v>17</v>
      </c>
      <c r="CT16" s="221">
        <f t="shared" ref="CT16:CT25" si="30">I21</f>
        <v>36</v>
      </c>
      <c r="CU16" s="12">
        <f t="shared" ref="CU16:CU25" si="31">J21</f>
        <v>29</v>
      </c>
      <c r="CV16" s="66">
        <f t="shared" ref="CV16:CV25" si="32">K21</f>
        <v>0.80555555555555558</v>
      </c>
      <c r="CW16" s="281">
        <f t="shared" ref="CW16:CW25" si="33">L21</f>
        <v>0.17241379310344829</v>
      </c>
      <c r="CX16" s="12">
        <f t="shared" ref="CX16:CX25" si="34">M21</f>
        <v>0</v>
      </c>
      <c r="CY16" s="379">
        <f t="shared" ref="CY16:CY25" si="35">N21</f>
        <v>1</v>
      </c>
      <c r="CZ16" s="12">
        <f t="shared" ref="CZ16:CZ25" si="36">O21</f>
        <v>1</v>
      </c>
      <c r="DA16" s="12">
        <f t="shared" ref="DA16:DA25" si="37">P21</f>
        <v>1</v>
      </c>
      <c r="DB16" s="12">
        <f t="shared" ref="DB16:DB25" si="38">Q21</f>
        <v>2</v>
      </c>
      <c r="DC16" s="221">
        <f t="shared" ref="DC16:DC25" si="39">S21</f>
        <v>0</v>
      </c>
      <c r="DD16" s="12">
        <f t="shared" ref="DD16:DD25" si="40">T21</f>
        <v>4</v>
      </c>
      <c r="DE16" s="12">
        <f t="shared" ref="DE16:DE25" si="41">U21</f>
        <v>4</v>
      </c>
      <c r="DF16" s="281">
        <f t="shared" ref="DF16:DF25" si="42">V21</f>
        <v>0</v>
      </c>
      <c r="DG16" s="396">
        <f t="shared" ref="DG16:DG25" si="43">AD21</f>
        <v>0.14074074074074075</v>
      </c>
      <c r="DH16" s="12">
        <f t="shared" ref="DH16:DH25" si="44">AE21</f>
        <v>100</v>
      </c>
      <c r="DI16" s="12">
        <f t="shared" ref="DI16:DI25" si="45">AF21</f>
        <v>99</v>
      </c>
      <c r="DJ16" s="236">
        <f t="shared" ref="DJ16:DJ25" si="46">AG21</f>
        <v>1</v>
      </c>
      <c r="DN16" s="221">
        <f t="shared" si="18"/>
        <v>30</v>
      </c>
      <c r="DO16" s="476" t="str">
        <f t="shared" si="18"/>
        <v>Brodie Barrick</v>
      </c>
      <c r="DP16" s="483">
        <f t="shared" si="18"/>
        <v>0</v>
      </c>
      <c r="DQ16" s="48">
        <f t="shared" si="18"/>
        <v>0</v>
      </c>
      <c r="DR16" s="12">
        <f t="shared" si="18"/>
        <v>0</v>
      </c>
      <c r="DS16" s="12">
        <f t="shared" si="18"/>
        <v>0</v>
      </c>
      <c r="DT16" s="236" t="e">
        <f t="shared" si="18"/>
        <v>#DIV/0!</v>
      </c>
      <c r="DU16" s="221">
        <f t="shared" si="18"/>
        <v>0</v>
      </c>
      <c r="DV16" s="12">
        <f t="shared" si="18"/>
        <v>0</v>
      </c>
      <c r="DW16" s="236" t="e">
        <f t="shared" si="18"/>
        <v>#DIV/0!</v>
      </c>
      <c r="DX16" s="221">
        <f t="shared" si="18"/>
        <v>0</v>
      </c>
      <c r="DY16" s="12">
        <f t="shared" si="18"/>
        <v>0</v>
      </c>
      <c r="DZ16" s="12">
        <f t="shared" si="18"/>
        <v>0</v>
      </c>
      <c r="EA16" s="236">
        <f t="shared" si="18"/>
        <v>0</v>
      </c>
      <c r="EB16" s="373">
        <f t="shared" si="18"/>
        <v>0</v>
      </c>
    </row>
    <row r="17" spans="1:132" ht="31" customHeight="1">
      <c r="A17" s="175">
        <v>4</v>
      </c>
      <c r="B17" s="165" t="s">
        <v>73</v>
      </c>
      <c r="C17" s="162">
        <f>'Oct 9 vs Concordia'!C17+'Oct 10 vs UQTR'!C17+'Oct 15 vs Guelph'!C17+'Oct 17 @ Western'!C17+'Oct 22 @ Guelph'!C17+'Oct 30 vs York'!C17+'Oct 31 @ Brock'!C17+'Nov 5 @ Laurier'!C17+'Nov 6 vs McGill'!C17+'Nov 13 @ Nipissing'!C17+'Nov 14 @ Laurentian'!C17+'Nov 20 vs Carleton'!C17+'Nov 21 vs RMC'!C17+'Nov 26 vs Laurier'!C17+'Nov 28 @ Waterloo'!C17+'Dec 4 @ UOIT'!C17+'Dec 5 @ Queen''s'!C17+'Jan 6 vs Toronto'!C17+'Jan 8 vs Waterloo'!C17+'Jan 15 @ Lakehead'!C17+'Jan 16 @ Lakehead'!C17+'Jan 21 vs Brock'!C17+'Jan 23 vs Windsor'!C17+'Jan 28 vs Guelph'!C17+'Jan 30 @ Windsor'!C17+'Feb 5 @ York'!C17+'Feb 6 @ Toronto'!C17+'Feb 10 vs Western'!C17</f>
        <v>18</v>
      </c>
      <c r="D17" s="150">
        <f>'Oct 9 vs Concordia'!D17+'Oct 10 vs UQTR'!D17+'Oct 15 vs Guelph'!D17+'Oct 17 @ Western'!D17+'Oct 22 @ Guelph'!D17+'Oct 30 vs York'!D17+'Oct 31 @ Brock'!D17+'Nov 5 @ Laurier'!D17+'Nov 6 vs McGill'!D17+'Nov 13 @ Nipissing'!D17+'Nov 14 @ Laurentian'!D17+'Nov 20 vs Carleton'!D17+'Nov 21 vs RMC'!D17+'Nov 26 vs Laurier'!D17+'Nov 28 @ Waterloo'!D17+'Dec 4 @ UOIT'!D17+'Dec 5 @ Queen''s'!D17+'Jan 6 vs Toronto'!D17+'Jan 8 vs Waterloo'!D17+'Jan 15 @ Lakehead'!D17+'Jan 16 @ Lakehead'!D17+'Jan 21 vs Brock'!D17+'Jan 23 vs Windsor'!D17+'Jan 28 vs Guelph'!D17+'Jan 30 @ Windsor'!D17+'Feb 5 @ York'!D17+'Feb 6 @ Toronto'!D17+'Feb 10 vs Western'!D17</f>
        <v>2</v>
      </c>
      <c r="E17" s="150">
        <f>'Oct 9 vs Concordia'!E17+'Oct 10 vs UQTR'!E17+'Oct 15 vs Guelph'!E17+'Oct 17 @ Western'!E17+'Oct 22 @ Guelph'!E17+'Oct 30 vs York'!E17+'Oct 31 @ Brock'!E17+'Nov 5 @ Laurier'!E17+'Nov 6 vs McGill'!E17+'Nov 13 @ Nipissing'!E17+'Nov 14 @ Laurentian'!E17+'Nov 20 vs Carleton'!E17+'Nov 21 vs RMC'!E17+'Nov 26 vs Laurier'!E17+'Nov 28 @ Waterloo'!E17+'Dec 4 @ UOIT'!E17+'Dec 5 @ Queen''s'!E17+'Jan 6 vs Toronto'!E17+'Jan 8 vs Waterloo'!E17+'Jan 15 @ Lakehead'!E17+'Jan 16 @ Lakehead'!E17+'Jan 21 vs Brock'!E17+'Jan 23 vs Windsor'!E17+'Jan 28 vs Guelph'!E17+'Jan 30 @ Windsor'!E17+'Feb 5 @ York'!E17+'Feb 6 @ Toronto'!E17+'Feb 10 vs Western'!E17</f>
        <v>5</v>
      </c>
      <c r="F17" s="170">
        <f t="shared" si="19"/>
        <v>7</v>
      </c>
      <c r="G17" s="174">
        <f>'Oct 9 vs Concordia'!G17+'Oct 10 vs UQTR'!G17+'Oct 15 vs Guelph'!G17+'Oct 17 @ Western'!G17+'Oct 22 @ Guelph'!G17+'Oct 30 vs York'!G17+'Oct 31 @ Brock'!G17+'Nov 5 @ Laurier'!G17+'Nov 6 vs McGill'!G17+'Nov 13 @ Nipissing'!G17+'Nov 14 @ Laurentian'!G17+'Nov 20 vs Carleton'!G17+'Nov 21 vs RMC'!G17+'Nov 26 vs Laurier'!G17+'Nov 28 @ Waterloo'!G17+'Dec 4 @ UOIT'!G17+'Dec 5 @ Queen''s'!G17+'Jan 6 vs Toronto'!G17+'Jan 8 vs Waterloo'!G17+'Jan 15 @ Lakehead'!G17+'Jan 16 @ Lakehead'!G17+'Jan 21 vs Brock'!G17+'Jan 23 vs Windsor'!G17+'Jan 28 vs Guelph'!G17+'Jan 30 @ Windsor'!G17+'Feb 5 @ York'!G17+'Feb 6 @ Toronto'!G17+'Feb 10 vs Western'!G17</f>
        <v>6</v>
      </c>
      <c r="H17" s="150">
        <f>'Oct 9 vs Concordia'!H17+'Oct 10 vs UQTR'!H17+'Oct 15 vs Guelph'!H17+'Oct 17 @ Western'!H17+'Oct 22 @ Guelph'!H17+'Oct 30 vs York'!H17+'Oct 31 @ Brock'!H17+'Nov 5 @ Laurier'!H17+'Nov 6 vs McGill'!H17+'Nov 13 @ Nipissing'!H17+'Nov 14 @ Laurentian'!H17+'Nov 20 vs Carleton'!H17+'Nov 21 vs RMC'!H17+'Nov 26 vs Laurier'!H17+'Nov 28 @ Waterloo'!H17+'Dec 4 @ UOIT'!H17+'Dec 5 @ Queen''s'!H17+'Jan 6 vs Toronto'!H17+'Jan 8 vs Waterloo'!H17+'Jan 15 @ Lakehead'!H17+'Jan 16 @ Lakehead'!H17+'Jan 21 vs Brock'!H17+'Jan 23 vs Windsor'!H17+'Jan 28 vs Guelph'!H17+'Jan 30 @ Windsor'!H17+'Feb 5 @ York'!H17+'Feb 6 @ Toronto'!H17+'Feb 10 vs Western'!H17</f>
        <v>0</v>
      </c>
      <c r="I17" s="150">
        <f>'Oct 9 vs Concordia'!I17+'Oct 10 vs UQTR'!I17+'Oct 15 vs Guelph'!I17+'Oct 17 @ Western'!I17+'Oct 22 @ Guelph'!I17+'Oct 30 vs York'!I17+'Oct 31 @ Brock'!I17+'Nov 5 @ Laurier'!I17+'Nov 6 vs McGill'!I17+'Nov 13 @ Nipissing'!I17+'Nov 14 @ Laurentian'!I17+'Nov 20 vs Carleton'!I17+'Nov 21 vs RMC'!I17+'Nov 26 vs Laurier'!I17+'Nov 28 @ Waterloo'!I17+'Dec 4 @ UOIT'!I17+'Dec 5 @ Queen''s'!I17+'Jan 6 vs Toronto'!I17+'Jan 8 vs Waterloo'!I17+'Jan 15 @ Lakehead'!I17+'Jan 16 @ Lakehead'!I17+'Jan 21 vs Brock'!I17+'Jan 23 vs Windsor'!I17+'Jan 28 vs Guelph'!I17+'Jan 30 @ Windsor'!I17+'Feb 5 @ York'!I17+'Feb 6 @ Toronto'!I17+'Feb 10 vs Western'!I17</f>
        <v>52</v>
      </c>
      <c r="J17" s="170">
        <f>'Oct 9 vs Concordia'!J17+'Oct 10 vs UQTR'!J17+'Oct 15 vs Guelph'!J17+'Oct 17 @ Western'!J17+'Oct 22 @ Guelph'!J17+'Oct 30 vs York'!J17+'Oct 31 @ Brock'!J17+'Nov 5 @ Laurier'!J17+'Nov 6 vs McGill'!J17+'Nov 13 @ Nipissing'!J17+'Nov 14 @ Laurentian'!J17+'Nov 20 vs Carleton'!J17+'Nov 21 vs RMC'!J17+'Nov 26 vs Laurier'!J17+'Nov 28 @ Waterloo'!J17+'Dec 4 @ UOIT'!J17+'Dec 5 @ Queen''s'!J17+'Jan 6 vs Toronto'!J17+'Jan 8 vs Waterloo'!J17+'Jan 15 @ Lakehead'!J17+'Jan 16 @ Lakehead'!J17+'Jan 21 vs Brock'!J17+'Jan 23 vs Windsor'!J17+'Jan 28 vs Guelph'!J17+'Jan 30 @ Windsor'!J17+'Feb 5 @ York'!J17+'Feb 6 @ Toronto'!J17+'Feb 10 vs Western'!J17</f>
        <v>31</v>
      </c>
      <c r="K17" s="177">
        <f t="shared" ref="K17:K40" si="47">J17/I17</f>
        <v>0.59615384615384615</v>
      </c>
      <c r="L17" s="151">
        <f t="shared" ref="L17:L40" si="48">(D17/J17)</f>
        <v>6.4516129032258063E-2</v>
      </c>
      <c r="M17" s="150">
        <f>'Oct 9 vs Concordia'!M17+'Oct 10 vs UQTR'!M17+'Oct 15 vs Guelph'!M17+'Oct 17 @ Western'!M17+'Oct 22 @ Guelph'!M17+'Oct 30 vs York'!M17+'Oct 31 @ Brock'!M17+'Nov 5 @ Laurier'!M17+'Nov 6 vs McGill'!M17+'Nov 13 @ Nipissing'!M17+'Nov 14 @ Laurentian'!M17+'Nov 20 vs Carleton'!M17+'Nov 21 vs RMC'!M17+'Nov 26 vs Laurier'!M17+'Nov 28 @ Waterloo'!M17+'Dec 4 @ UOIT'!M17+'Dec 5 @ Queen''s'!M17+'Jan 6 vs Toronto'!M17+'Jan 8 vs Waterloo'!M17+'Jan 15 @ Lakehead'!M17+'Jan 16 @ Lakehead'!M17+'Jan 21 vs Brock'!M17+'Jan 23 vs Windsor'!M17+'Jan 28 vs Guelph'!M17+'Jan 30 @ Windsor'!M17+'Feb 5 @ York'!M17+'Feb 6 @ Toronto'!M17+'Feb 10 vs Western'!M17</f>
        <v>2</v>
      </c>
      <c r="N17" s="170">
        <f>'Oct 9 vs Concordia'!N17+'Oct 10 vs UQTR'!N17+'Oct 15 vs Guelph'!N17+'Oct 17 @ Western'!N17+'Oct 22 @ Guelph'!N17+'Oct 30 vs York'!N17+'Oct 31 @ Brock'!N17+'Nov 5 @ Laurier'!N17+'Nov 6 vs McGill'!N17+'Nov 13 @ Nipissing'!N17+'Nov 14 @ Laurentian'!N17+'Nov 20 vs Carleton'!N17+'Nov 21 vs RMC'!N17+'Nov 26 vs Laurier'!N17+'Nov 28 @ Waterloo'!N17+'Dec 4 @ UOIT'!N17+'Dec 5 @ Queen''s'!N17+'Jan 6 vs Toronto'!N17+'Jan 8 vs Waterloo'!N17+'Jan 15 @ Lakehead'!N17+'Jan 16 @ Lakehead'!N17+'Jan 21 vs Brock'!N17+'Jan 23 vs Windsor'!N17+'Jan 28 vs Guelph'!N17+'Jan 30 @ Windsor'!N17+'Feb 5 @ York'!N17+'Feb 6 @ Toronto'!N17+'Feb 10 vs Western'!N17</f>
        <v>0</v>
      </c>
      <c r="O17" s="174">
        <f>'Oct 9 vs Concordia'!O17+'Oct 10 vs UQTR'!O17+'Oct 15 vs Guelph'!O17+'Oct 17 @ Western'!O17+'Oct 22 @ Guelph'!O17+'Oct 30 vs York'!O17+'Oct 31 @ Brock'!O17+'Nov 5 @ Laurier'!O17+'Nov 6 vs McGill'!O17+'Nov 13 @ Nipissing'!O17+'Nov 14 @ Laurentian'!O17+'Nov 20 vs Carleton'!O17+'Nov 21 vs RMC'!O17+'Nov 26 vs Laurier'!O17+'Nov 28 @ Waterloo'!O17+'Dec 4 @ UOIT'!O17+'Dec 5 @ Queen''s'!O17+'Jan 6 vs Toronto'!O17+'Jan 8 vs Waterloo'!O17+'Jan 15 @ Lakehead'!O17+'Jan 16 @ Lakehead'!O17+'Jan 21 vs Brock'!O17+'Jan 23 vs Windsor'!O17+'Jan 28 vs Guelph'!O17+'Jan 30 @ Windsor'!O17+'Feb 5 @ York'!O17+'Feb 6 @ Toronto'!O17+'Feb 10 vs Western'!O17</f>
        <v>0</v>
      </c>
      <c r="P17" s="150">
        <f>'Oct 9 vs Concordia'!P17+'Oct 10 vs UQTR'!P17+'Oct 15 vs Guelph'!P17+'Oct 17 @ Western'!P17+'Oct 22 @ Guelph'!P17+'Oct 30 vs York'!P17+'Oct 31 @ Brock'!P17+'Nov 5 @ Laurier'!P17+'Nov 6 vs McGill'!P17+'Nov 13 @ Nipissing'!P17+'Nov 14 @ Laurentian'!P17+'Nov 20 vs Carleton'!P17+'Nov 21 vs RMC'!P17+'Nov 26 vs Laurier'!P17+'Nov 28 @ Waterloo'!P17+'Dec 4 @ UOIT'!P17+'Dec 5 @ Queen''s'!P17+'Jan 6 vs Toronto'!P17+'Jan 8 vs Waterloo'!P17+'Jan 15 @ Lakehead'!P17+'Jan 16 @ Lakehead'!P17+'Jan 21 vs Brock'!P17+'Jan 23 vs Windsor'!P17+'Jan 28 vs Guelph'!P17+'Jan 30 @ Windsor'!P17+'Feb 5 @ York'!P17+'Feb 6 @ Toronto'!P17+'Feb 10 vs Western'!P17</f>
        <v>0</v>
      </c>
      <c r="Q17" s="331">
        <f>'Oct 9 vs Concordia'!Q17+'Oct 10 vs UQTR'!Q17+'Oct 15 vs Guelph'!Q17+'Oct 17 @ Western'!Q17+'Oct 22 @ Guelph'!Q17+'Oct 30 vs York'!Q17+'Oct 31 @ Brock'!Q17+'Nov 5 @ Laurier'!Q17+'Nov 6 vs McGill'!Q17+'Nov 13 @ Nipissing'!Q17+'Nov 14 @ Laurentian'!Q17+'Nov 20 vs Carleton'!Q17+'Nov 21 vs RMC'!Q17+'Nov 26 vs Laurier'!Q17+'Nov 28 @ Waterloo'!Q17+'Dec 4 @ UOIT'!Q17+'Dec 5 @ Queen''s'!Q17+'Jan 6 vs Toronto'!Q17+'Jan 8 vs Waterloo'!Q17+'Jan 15 @ Lakehead'!Q17+'Jan 16 @ Lakehead'!Q17+'Jan 21 vs Brock'!Q17+'Jan 23 vs Windsor'!Q17+'Jan 28 vs Guelph'!Q17+'Jan 30 @ Windsor'!Q17+'Feb 5 @ York'!Q17+'Feb 6 @ Toronto'!Q17+'Feb 10 vs Western'!Q17</f>
        <v>0</v>
      </c>
      <c r="R17" s="182">
        <f>'Oct 9 vs Concordia'!R17+'Oct 10 vs UQTR'!R17+'Oct 15 vs Guelph'!R17+'Oct 17 @ Western'!R17+'Oct 22 @ Guelph'!R17+'Oct 30 vs York'!R17+'Oct 31 @ Brock'!R17+'Nov 5 @ Laurier'!R17+'Nov 6 vs McGill'!R17+'Nov 13 @ Nipissing'!R17+'Nov 14 @ Laurentian'!R17+'Nov 20 vs Carleton'!R17+'Nov 21 vs RMC'!R17+'Nov 26 vs Laurier'!R17+'Nov 28 @ Waterloo'!R17+'Dec 4 @ UOIT'!R17+'Dec 5 @ Queen''s'!R17+'Jan 6 vs Toronto'!R17+'Jan 8 vs Waterloo'!R17+'Jan 15 @ Lakehead'!R17+'Jan 16 @ Lakehead'!R17+'Jan 21 vs Brock'!R17+'Jan 23 vs Windsor'!R17+'Jan 28 vs Guelph'!R17+'Jan 30 @ Windsor'!R17+'Feb 5 @ York'!R17+'Feb 6 @ Toronto'!R17+'Feb 10 vs Western'!R17</f>
        <v>29</v>
      </c>
      <c r="S17" s="162">
        <f>'Oct 9 vs Concordia'!S17+'Oct 10 vs UQTR'!S17+'Oct 15 vs Guelph'!S17+'Oct 17 @ Western'!S17+'Oct 22 @ Guelph'!S17+'Oct 30 vs York'!S17+'Oct 31 @ Brock'!S17+'Nov 5 @ Laurier'!S17+'Nov 6 vs McGill'!S17+'Nov 13 @ Nipissing'!S17+'Nov 14 @ Laurentian'!S17+'Nov 20 vs Carleton'!S17+'Nov 21 vs RMC'!S17+'Nov 26 vs Laurier'!S17+'Nov 28 @ Waterloo'!S17+'Dec 4 @ UOIT'!S17+'Dec 5 @ Queen''s'!S17+'Jan 6 vs Toronto'!S17+'Jan 8 vs Waterloo'!S17+'Jan 15 @ Lakehead'!S17+'Jan 16 @ Lakehead'!S17+'Jan 21 vs Brock'!S17+'Jan 23 vs Windsor'!S17+'Jan 28 vs Guelph'!S17+'Jan 30 @ Windsor'!S17+'Feb 5 @ York'!S17+'Feb 6 @ Toronto'!S17+'Feb 10 vs Western'!S17</f>
        <v>0</v>
      </c>
      <c r="T17" s="331">
        <f>'Oct 9 vs Concordia'!T17+'Oct 10 vs UQTR'!T17+'Oct 15 vs Guelph'!T17+'Oct 17 @ Western'!T17+'Oct 22 @ Guelph'!T17+'Oct 30 vs York'!T17+'Oct 31 @ Brock'!T17+'Nov 5 @ Laurier'!T17+'Nov 6 vs McGill'!T17+'Nov 13 @ Nipissing'!T17+'Nov 14 @ Laurentian'!T17+'Nov 20 vs Carleton'!T17+'Nov 21 vs RMC'!T17+'Nov 26 vs Laurier'!T17+'Nov 28 @ Waterloo'!T17+'Dec 4 @ UOIT'!T17+'Dec 5 @ Queen''s'!T17+'Jan 6 vs Toronto'!T17+'Jan 8 vs Waterloo'!T17+'Jan 15 @ Lakehead'!T17+'Jan 16 @ Lakehead'!T17+'Jan 21 vs Brock'!T17+'Jan 23 vs Windsor'!T17+'Jan 28 vs Guelph'!T17+'Jan 30 @ Windsor'!T17+'Feb 5 @ York'!T17+'Feb 6 @ Toronto'!T17+'Feb 10 vs Western'!T17</f>
        <v>0</v>
      </c>
      <c r="U17" s="331">
        <f t="shared" si="20"/>
        <v>0</v>
      </c>
      <c r="V17" s="496" t="e">
        <f t="shared" ref="V17:V40" si="49">S17/U17</f>
        <v>#DIV/0!</v>
      </c>
      <c r="W17" s="50"/>
      <c r="X17" s="15"/>
      <c r="Y17" s="15"/>
      <c r="Z17" s="47"/>
      <c r="AA17" s="286">
        <v>4</v>
      </c>
      <c r="AB17" s="287" t="s">
        <v>73</v>
      </c>
      <c r="AC17" s="317">
        <f t="shared" si="1"/>
        <v>18</v>
      </c>
      <c r="AD17" s="321">
        <f>'Oct 9 vs Concordia'!W17+'Oct 10 vs UQTR'!W17+'Oct 15 vs Guelph'!W17+'Oct 17 @ Western'!W17+'Oct 22 @ Guelph'!W17+'Oct 30 vs York'!W17+'Oct 31 @ Brock'!W17+'Nov 5 @ Laurier'!W17+'Nov 6 vs McGill'!W17+'Nov 13 @ Nipissing'!W17+'Nov 14 @ Laurentian'!W17+'Nov 20 vs Carleton'!W17+'Nov 21 vs RMC'!W17+'Nov 26 vs Laurier'!W17+'Nov 28 @ Waterloo'!W17+'Dec 4 @ UOIT'!W17+'Dec 5 @ Queen''s'!W17+'Jan 6 vs Toronto'!W17+'Jan 8 vs Waterloo'!W17+'Jan 15 @ Lakehead'!W17+'Jan 16 @ Lakehead'!W17+'Jan 21 vs Brock'!W17+'Jan 23 vs Windsor'!W17+'Jan 28 vs Guelph'!W17+'Jan 30 @ Windsor'!W17+'Feb 5 @ York'!W17+'Feb 6 @ Toronto'!W17+'Feb 10 vs Western'!W17</f>
        <v>0.19843750000000002</v>
      </c>
      <c r="AE17" s="174">
        <f>'Oct 9 vs Concordia'!X17+'Oct 10 vs UQTR'!X17+'Oct 15 vs Guelph'!X17+'Oct 17 @ Western'!X17+'Oct 22 @ Guelph'!X17+'Oct 30 vs York'!X17+'Oct 31 @ Brock'!X17+'Nov 5 @ Laurier'!X17+'Nov 6 vs McGill'!X17+'Nov 13 @ Nipissing'!X17+'Nov 14 @ Laurentian'!X17+'Nov 20 vs Carleton'!X17+'Nov 21 vs RMC'!X17+'Nov 26 vs Laurier'!X17+'Nov 28 @ Waterloo'!X17+'Dec 4 @ UOIT'!X17+'Dec 5 @ Queen''s'!X17+'Jan 6 vs Toronto'!X17+'Jan 8 vs Waterloo'!X17+'Jan 15 @ Lakehead'!X17+'Jan 16 @ Lakehead'!X17+'Jan 21 vs Brock'!X17+'Jan 23 vs Windsor'!X17+'Jan 28 vs Guelph'!X17+'Jan 30 @ Windsor'!X17+'Feb 5 @ York'!X17+'Feb 6 @ Toronto'!X17+'Feb 10 vs Western'!X17</f>
        <v>157</v>
      </c>
      <c r="AF17" s="150">
        <f>'Oct 9 vs Concordia'!Y17+'Oct 10 vs UQTR'!Y17+'Oct 15 vs Guelph'!Y17+'Oct 17 @ Western'!Y17+'Oct 22 @ Guelph'!Y17+'Oct 30 vs York'!Y17+'Oct 31 @ Brock'!Y17+'Nov 5 @ Laurier'!Y17+'Nov 6 vs McGill'!Y17+'Nov 13 @ Nipissing'!Y17+'Nov 14 @ Laurentian'!Y17+'Nov 20 vs Carleton'!Y17+'Nov 21 vs RMC'!Y17+'Nov 26 vs Laurier'!Y17+'Nov 28 @ Waterloo'!Y17+'Dec 4 @ UOIT'!Y17+'Dec 5 @ Queen''s'!Y17+'Jan 6 vs Toronto'!Y17+'Jan 8 vs Waterloo'!Y17+'Jan 15 @ Lakehead'!Y17+'Jan 16 @ Lakehead'!Y17+'Jan 21 vs Brock'!Y17+'Jan 23 vs Windsor'!Y17+'Jan 28 vs Guelph'!Y17+'Jan 30 @ Windsor'!Y17+'Feb 5 @ York'!Y17+'Feb 6 @ Toronto'!Y17+'Feb 10 vs Western'!Y17</f>
        <v>152</v>
      </c>
      <c r="AG17" s="289">
        <f t="shared" si="21"/>
        <v>5</v>
      </c>
      <c r="AH17" s="351">
        <f>AD17/AE17</f>
        <v>1.2639331210191084E-3</v>
      </c>
      <c r="AI17" s="354"/>
      <c r="AJ17" s="331"/>
      <c r="AK17" s="338"/>
      <c r="AL17" s="331"/>
      <c r="AM17" s="330"/>
      <c r="AN17" s="331"/>
      <c r="AO17" s="338"/>
      <c r="AP17" s="331"/>
      <c r="AQ17" s="330"/>
      <c r="AR17" s="331"/>
      <c r="AS17" s="338"/>
      <c r="AT17" s="331"/>
      <c r="AU17" s="330"/>
      <c r="AV17" s="331"/>
      <c r="AW17" s="338"/>
      <c r="AX17" s="331"/>
      <c r="AY17" s="330"/>
      <c r="BB17" s="330">
        <f t="shared" si="2"/>
        <v>4</v>
      </c>
      <c r="BC17" s="470" t="s">
        <v>212</v>
      </c>
      <c r="BD17" s="444">
        <f t="shared" si="3"/>
        <v>18</v>
      </c>
      <c r="BE17" s="447">
        <f t="shared" si="4"/>
        <v>2</v>
      </c>
      <c r="BF17" s="331">
        <f t="shared" si="5"/>
        <v>5</v>
      </c>
      <c r="BG17" s="170">
        <f t="shared" si="6"/>
        <v>7</v>
      </c>
      <c r="BH17" s="182">
        <f t="shared" si="7"/>
        <v>0</v>
      </c>
      <c r="BI17" s="358">
        <f t="shared" si="8"/>
        <v>6</v>
      </c>
      <c r="BJ17" s="365">
        <f t="shared" si="9"/>
        <v>29</v>
      </c>
      <c r="BK17" s="330">
        <f>I17</f>
        <v>52</v>
      </c>
      <c r="BL17" s="362">
        <f t="shared" si="10"/>
        <v>31</v>
      </c>
      <c r="BM17" s="374">
        <f t="shared" si="10"/>
        <v>0.59615384615384615</v>
      </c>
      <c r="BN17" s="376">
        <f>L17</f>
        <v>6.4516129032258063E-2</v>
      </c>
      <c r="BO17" s="363">
        <f t="shared" si="11"/>
        <v>2</v>
      </c>
      <c r="BP17" s="364">
        <f t="shared" si="11"/>
        <v>0</v>
      </c>
      <c r="BQ17" s="381">
        <f t="shared" si="11"/>
        <v>0</v>
      </c>
      <c r="BR17" s="364">
        <f t="shared" si="11"/>
        <v>0</v>
      </c>
      <c r="BS17" s="365">
        <f t="shared" si="11"/>
        <v>0</v>
      </c>
      <c r="BT17" s="381">
        <f t="shared" si="12"/>
        <v>0</v>
      </c>
      <c r="BU17" s="364">
        <f t="shared" si="13"/>
        <v>0</v>
      </c>
      <c r="BV17" s="364">
        <f t="shared" si="14"/>
        <v>0</v>
      </c>
      <c r="BW17" s="376" t="e">
        <f t="shared" si="15"/>
        <v>#DIV/0!</v>
      </c>
      <c r="BX17" s="441">
        <f t="shared" si="16"/>
        <v>0.19843750000000002</v>
      </c>
      <c r="BY17" s="364">
        <f t="shared" si="16"/>
        <v>157</v>
      </c>
      <c r="BZ17" s="364">
        <f t="shared" si="16"/>
        <v>152</v>
      </c>
      <c r="CA17" s="365">
        <f t="shared" si="16"/>
        <v>5</v>
      </c>
      <c r="CK17" s="363">
        <f t="shared" si="22"/>
        <v>9</v>
      </c>
      <c r="CL17" s="477" t="s">
        <v>225</v>
      </c>
      <c r="CM17" s="413">
        <f t="shared" si="23"/>
        <v>22</v>
      </c>
      <c r="CN17" s="363">
        <f t="shared" si="24"/>
        <v>3</v>
      </c>
      <c r="CO17" s="364">
        <f t="shared" si="25"/>
        <v>1</v>
      </c>
      <c r="CP17" s="382">
        <f t="shared" si="26"/>
        <v>4</v>
      </c>
      <c r="CQ17" s="365">
        <f t="shared" si="27"/>
        <v>0</v>
      </c>
      <c r="CR17" s="363">
        <f t="shared" si="28"/>
        <v>6</v>
      </c>
      <c r="CS17" s="365">
        <f t="shared" si="29"/>
        <v>16</v>
      </c>
      <c r="CT17" s="363">
        <f t="shared" si="30"/>
        <v>30</v>
      </c>
      <c r="CU17" s="364">
        <f t="shared" si="31"/>
        <v>29</v>
      </c>
      <c r="CV17" s="384">
        <f t="shared" si="32"/>
        <v>0.96666666666666667</v>
      </c>
      <c r="CW17" s="386">
        <f t="shared" si="33"/>
        <v>0.10344827586206896</v>
      </c>
      <c r="CX17" s="364">
        <f t="shared" si="34"/>
        <v>0</v>
      </c>
      <c r="CY17" s="382">
        <f t="shared" si="35"/>
        <v>0</v>
      </c>
      <c r="CZ17" s="364">
        <f t="shared" si="36"/>
        <v>0</v>
      </c>
      <c r="DA17" s="364">
        <f t="shared" si="37"/>
        <v>0</v>
      </c>
      <c r="DB17" s="364">
        <f t="shared" si="38"/>
        <v>0</v>
      </c>
      <c r="DC17" s="363">
        <f t="shared" si="39"/>
        <v>80</v>
      </c>
      <c r="DD17" s="364">
        <f t="shared" si="40"/>
        <v>78</v>
      </c>
      <c r="DE17" s="364">
        <f t="shared" si="41"/>
        <v>158</v>
      </c>
      <c r="DF17" s="386">
        <f t="shared" si="42"/>
        <v>0.50632911392405067</v>
      </c>
      <c r="DG17" s="397">
        <f t="shared" si="43"/>
        <v>0.16828703703703704</v>
      </c>
      <c r="DH17" s="364">
        <f t="shared" si="44"/>
        <v>123</v>
      </c>
      <c r="DI17" s="364">
        <f t="shared" si="45"/>
        <v>141</v>
      </c>
      <c r="DJ17" s="365">
        <f t="shared" si="46"/>
        <v>-18</v>
      </c>
      <c r="DN17" s="363">
        <f t="shared" ref="DN17:EB18" si="50">A8</f>
        <v>29</v>
      </c>
      <c r="DO17" s="477" t="str">
        <f t="shared" si="50"/>
        <v>Taylor Dupuis</v>
      </c>
      <c r="DP17" s="484">
        <f t="shared" si="50"/>
        <v>12.010166666666667</v>
      </c>
      <c r="DQ17" s="381">
        <f t="shared" si="50"/>
        <v>720.61</v>
      </c>
      <c r="DR17" s="364">
        <f t="shared" si="50"/>
        <v>411</v>
      </c>
      <c r="DS17" s="364">
        <f t="shared" si="50"/>
        <v>371</v>
      </c>
      <c r="DT17" s="365">
        <f t="shared" si="50"/>
        <v>0.902676399026764</v>
      </c>
      <c r="DU17" s="363">
        <f t="shared" si="50"/>
        <v>40</v>
      </c>
      <c r="DV17" s="364">
        <f t="shared" si="50"/>
        <v>5</v>
      </c>
      <c r="DW17" s="489">
        <f t="shared" si="50"/>
        <v>3.3305116498522085</v>
      </c>
      <c r="DX17" s="363">
        <f t="shared" si="50"/>
        <v>5</v>
      </c>
      <c r="DY17" s="364">
        <f t="shared" si="50"/>
        <v>7</v>
      </c>
      <c r="DZ17" s="364">
        <f t="shared" si="50"/>
        <v>0</v>
      </c>
      <c r="EA17" s="365">
        <f t="shared" si="50"/>
        <v>0</v>
      </c>
      <c r="EB17" s="479">
        <f t="shared" si="50"/>
        <v>2</v>
      </c>
    </row>
    <row r="18" spans="1:132" ht="31" customHeight="1">
      <c r="A18" s="199">
        <v>5</v>
      </c>
      <c r="B18" s="164" t="s">
        <v>74</v>
      </c>
      <c r="C18" s="161">
        <f>'Oct 9 vs Concordia'!C18+'Oct 10 vs UQTR'!C18+'Oct 15 vs Guelph'!C18+'Oct 17 @ Western'!C18+'Oct 22 @ Guelph'!C18+'Oct 30 vs York'!C18+'Oct 31 @ Brock'!C18+'Nov 5 @ Laurier'!C18+'Nov 6 vs McGill'!C18+'Nov 13 @ Nipissing'!C18+'Nov 14 @ Laurentian'!C18+'Nov 20 vs Carleton'!C18+'Nov 21 vs RMC'!C18+'Nov 26 vs Laurier'!C18+'Nov 28 @ Waterloo'!C18+'Dec 4 @ UOIT'!C18+'Dec 5 @ Queen''s'!C18+'Jan 6 vs Toronto'!C18+'Jan 8 vs Waterloo'!C18+'Jan 15 @ Lakehead'!C18+'Jan 16 @ Lakehead'!C18+'Jan 21 vs Brock'!C18+'Jan 23 vs Windsor'!C18+'Jan 28 vs Guelph'!C18+'Jan 30 @ Windsor'!C18+'Feb 5 @ York'!C18+'Feb 6 @ Toronto'!C18+'Feb 10 vs Western'!C18</f>
        <v>22</v>
      </c>
      <c r="D18" s="23">
        <f>'Oct 9 vs Concordia'!D18+'Oct 10 vs UQTR'!D18+'Oct 15 vs Guelph'!D18+'Oct 17 @ Western'!D18+'Oct 22 @ Guelph'!D18+'Oct 30 vs York'!D18+'Oct 31 @ Brock'!D18+'Nov 5 @ Laurier'!D18+'Nov 6 vs McGill'!D18+'Nov 13 @ Nipissing'!D18+'Nov 14 @ Laurentian'!D18+'Nov 20 vs Carleton'!D18+'Nov 21 vs RMC'!D18+'Nov 26 vs Laurier'!D18+'Nov 28 @ Waterloo'!D18+'Dec 4 @ UOIT'!D18+'Dec 5 @ Queen''s'!D18+'Jan 6 vs Toronto'!D18+'Jan 8 vs Waterloo'!D18+'Jan 15 @ Lakehead'!D18+'Jan 16 @ Lakehead'!D18+'Jan 21 vs Brock'!D18+'Jan 23 vs Windsor'!D18+'Jan 28 vs Guelph'!D18+'Jan 30 @ Windsor'!D18+'Feb 5 @ York'!D18+'Feb 6 @ Toronto'!D18+'Feb 10 vs Western'!D18</f>
        <v>4</v>
      </c>
      <c r="E18" s="23">
        <f>'Oct 9 vs Concordia'!E18+'Oct 10 vs UQTR'!E18+'Oct 15 vs Guelph'!E18+'Oct 17 @ Western'!E18+'Oct 22 @ Guelph'!E18+'Oct 30 vs York'!E18+'Oct 31 @ Brock'!E18+'Nov 5 @ Laurier'!E18+'Nov 6 vs McGill'!E18+'Nov 13 @ Nipissing'!E18+'Nov 14 @ Laurentian'!E18+'Nov 20 vs Carleton'!E18+'Nov 21 vs RMC'!E18+'Nov 26 vs Laurier'!E18+'Nov 28 @ Waterloo'!E18+'Dec 4 @ UOIT'!E18+'Dec 5 @ Queen''s'!E18+'Jan 6 vs Toronto'!E18+'Jan 8 vs Waterloo'!E18+'Jan 15 @ Lakehead'!E18+'Jan 16 @ Lakehead'!E18+'Jan 21 vs Brock'!E18+'Jan 23 vs Windsor'!E18+'Jan 28 vs Guelph'!E18+'Jan 30 @ Windsor'!E18+'Feb 5 @ York'!E18+'Feb 6 @ Toronto'!E18+'Feb 10 vs Western'!E18</f>
        <v>5</v>
      </c>
      <c r="F18" s="79">
        <f t="shared" si="19"/>
        <v>9</v>
      </c>
      <c r="G18" s="173">
        <f>'Oct 9 vs Concordia'!G18+'Oct 10 vs UQTR'!G18+'Oct 15 vs Guelph'!G18+'Oct 17 @ Western'!G18+'Oct 22 @ Guelph'!G18+'Oct 30 vs York'!G18+'Oct 31 @ Brock'!G18+'Nov 5 @ Laurier'!G18+'Nov 6 vs McGill'!G18+'Nov 13 @ Nipissing'!G18+'Nov 14 @ Laurentian'!G18+'Nov 20 vs Carleton'!G18+'Nov 21 vs RMC'!G18+'Nov 26 vs Laurier'!G18+'Nov 28 @ Waterloo'!G18+'Dec 4 @ UOIT'!G18+'Dec 5 @ Queen''s'!G18+'Jan 6 vs Toronto'!G18+'Jan 8 vs Waterloo'!G18+'Jan 15 @ Lakehead'!G18+'Jan 16 @ Lakehead'!G18+'Jan 21 vs Brock'!G18+'Jan 23 vs Windsor'!G18+'Jan 28 vs Guelph'!G18+'Jan 30 @ Windsor'!G18+'Feb 5 @ York'!G18+'Feb 6 @ Toronto'!G18+'Feb 10 vs Western'!G18</f>
        <v>24</v>
      </c>
      <c r="H18" s="23">
        <f>'Oct 9 vs Concordia'!H18+'Oct 10 vs UQTR'!H18+'Oct 15 vs Guelph'!H18+'Oct 17 @ Western'!H18+'Oct 22 @ Guelph'!H18+'Oct 30 vs York'!H18+'Oct 31 @ Brock'!H18+'Nov 5 @ Laurier'!H18+'Nov 6 vs McGill'!H18+'Nov 13 @ Nipissing'!H18+'Nov 14 @ Laurentian'!H18+'Nov 20 vs Carleton'!H18+'Nov 21 vs RMC'!H18+'Nov 26 vs Laurier'!H18+'Nov 28 @ Waterloo'!H18+'Dec 4 @ UOIT'!H18+'Dec 5 @ Queen''s'!H18+'Jan 6 vs Toronto'!H18+'Jan 8 vs Waterloo'!H18+'Jan 15 @ Lakehead'!H18+'Jan 16 @ Lakehead'!H18+'Jan 21 vs Brock'!H18+'Jan 23 vs Windsor'!H18+'Jan 28 vs Guelph'!H18+'Jan 30 @ Windsor'!H18+'Feb 5 @ York'!H18+'Feb 6 @ Toronto'!H18+'Feb 10 vs Western'!H18</f>
        <v>7</v>
      </c>
      <c r="I18" s="23">
        <f>'Oct 9 vs Concordia'!I18+'Oct 10 vs UQTR'!I18+'Oct 15 vs Guelph'!I18+'Oct 17 @ Western'!I18+'Oct 22 @ Guelph'!I18+'Oct 30 vs York'!I18+'Oct 31 @ Brock'!I18+'Nov 5 @ Laurier'!I18+'Nov 6 vs McGill'!I18+'Nov 13 @ Nipissing'!I18+'Nov 14 @ Laurentian'!I18+'Nov 20 vs Carleton'!I18+'Nov 21 vs RMC'!I18+'Nov 26 vs Laurier'!I18+'Nov 28 @ Waterloo'!I18+'Dec 4 @ UOIT'!I18+'Dec 5 @ Queen''s'!I18+'Jan 6 vs Toronto'!I18+'Jan 8 vs Waterloo'!I18+'Jan 15 @ Lakehead'!I18+'Jan 16 @ Lakehead'!I18+'Jan 21 vs Brock'!I18+'Jan 23 vs Windsor'!I18+'Jan 28 vs Guelph'!I18+'Jan 30 @ Windsor'!I18+'Feb 5 @ York'!I18+'Feb 6 @ Toronto'!I18+'Feb 10 vs Western'!I18</f>
        <v>98</v>
      </c>
      <c r="J18" s="79">
        <f>'Oct 9 vs Concordia'!J18+'Oct 10 vs UQTR'!J18+'Oct 15 vs Guelph'!J18+'Oct 17 @ Western'!J18+'Oct 22 @ Guelph'!J18+'Oct 30 vs York'!J18+'Oct 31 @ Brock'!J18+'Nov 5 @ Laurier'!J18+'Nov 6 vs McGill'!J18+'Nov 13 @ Nipissing'!J18+'Nov 14 @ Laurentian'!J18+'Nov 20 vs Carleton'!J18+'Nov 21 vs RMC'!J18+'Nov 26 vs Laurier'!J18+'Nov 28 @ Waterloo'!J18+'Dec 4 @ UOIT'!J18+'Dec 5 @ Queen''s'!J18+'Jan 6 vs Toronto'!J18+'Jan 8 vs Waterloo'!J18+'Jan 15 @ Lakehead'!J18+'Jan 16 @ Lakehead'!J18+'Jan 21 vs Brock'!J18+'Jan 23 vs Windsor'!J18+'Jan 28 vs Guelph'!J18+'Jan 30 @ Windsor'!J18+'Feb 5 @ York'!J18+'Feb 6 @ Toronto'!J18+'Feb 10 vs Western'!J18</f>
        <v>63</v>
      </c>
      <c r="K18" s="176">
        <f t="shared" si="47"/>
        <v>0.6428571428571429</v>
      </c>
      <c r="L18" s="67">
        <f t="shared" si="48"/>
        <v>6.3492063492063489E-2</v>
      </c>
      <c r="M18" s="23">
        <f>'Oct 9 vs Concordia'!M18+'Oct 10 vs UQTR'!M18+'Oct 15 vs Guelph'!M18+'Oct 17 @ Western'!M18+'Oct 22 @ Guelph'!M18+'Oct 30 vs York'!M18+'Oct 31 @ Brock'!M18+'Nov 5 @ Laurier'!M18+'Nov 6 vs McGill'!M18+'Nov 13 @ Nipissing'!M18+'Nov 14 @ Laurentian'!M18+'Nov 20 vs Carleton'!M18+'Nov 21 vs RMC'!M18+'Nov 26 vs Laurier'!M18+'Nov 28 @ Waterloo'!M18+'Dec 4 @ UOIT'!M18+'Dec 5 @ Queen''s'!M18+'Jan 6 vs Toronto'!M18+'Jan 8 vs Waterloo'!M18+'Jan 15 @ Lakehead'!M18+'Jan 16 @ Lakehead'!M18+'Jan 21 vs Brock'!M18+'Jan 23 vs Windsor'!M18+'Jan 28 vs Guelph'!M18+'Jan 30 @ Windsor'!M18+'Feb 5 @ York'!M18+'Feb 6 @ Toronto'!M18+'Feb 10 vs Western'!M18</f>
        <v>1</v>
      </c>
      <c r="N18" s="79">
        <f>'Oct 9 vs Concordia'!N18+'Oct 10 vs UQTR'!N18+'Oct 15 vs Guelph'!N18+'Oct 17 @ Western'!N18+'Oct 22 @ Guelph'!N18+'Oct 30 vs York'!N18+'Oct 31 @ Brock'!N18+'Nov 5 @ Laurier'!N18+'Nov 6 vs McGill'!N18+'Nov 13 @ Nipissing'!N18+'Nov 14 @ Laurentian'!N18+'Nov 20 vs Carleton'!N18+'Nov 21 vs RMC'!N18+'Nov 26 vs Laurier'!N18+'Nov 28 @ Waterloo'!N18+'Dec 4 @ UOIT'!N18+'Dec 5 @ Queen''s'!N18+'Jan 6 vs Toronto'!N18+'Jan 8 vs Waterloo'!N18+'Jan 15 @ Lakehead'!N18+'Jan 16 @ Lakehead'!N18+'Jan 21 vs Brock'!N18+'Jan 23 vs Windsor'!N18+'Jan 28 vs Guelph'!N18+'Jan 30 @ Windsor'!N18+'Feb 5 @ York'!N18+'Feb 6 @ Toronto'!N18+'Feb 10 vs Western'!N18</f>
        <v>0</v>
      </c>
      <c r="O18" s="173">
        <f>'Oct 9 vs Concordia'!O18+'Oct 10 vs UQTR'!O18+'Oct 15 vs Guelph'!O18+'Oct 17 @ Western'!O18+'Oct 22 @ Guelph'!O18+'Oct 30 vs York'!O18+'Oct 31 @ Brock'!O18+'Nov 5 @ Laurier'!O18+'Nov 6 vs McGill'!O18+'Nov 13 @ Nipissing'!O18+'Nov 14 @ Laurentian'!O18+'Nov 20 vs Carleton'!O18+'Nov 21 vs RMC'!O18+'Nov 26 vs Laurier'!O18+'Nov 28 @ Waterloo'!O18+'Dec 4 @ UOIT'!O18+'Dec 5 @ Queen''s'!O18+'Jan 6 vs Toronto'!O18+'Jan 8 vs Waterloo'!O18+'Jan 15 @ Lakehead'!O18+'Jan 16 @ Lakehead'!O18+'Jan 21 vs Brock'!O18+'Jan 23 vs Windsor'!O18+'Jan 28 vs Guelph'!O18+'Jan 30 @ Windsor'!O18+'Feb 5 @ York'!O18+'Feb 6 @ Toronto'!O18+'Feb 10 vs Western'!O18</f>
        <v>1</v>
      </c>
      <c r="P18" s="23">
        <f>'Oct 9 vs Concordia'!P18+'Oct 10 vs UQTR'!P18+'Oct 15 vs Guelph'!P18+'Oct 17 @ Western'!P18+'Oct 22 @ Guelph'!P18+'Oct 30 vs York'!P18+'Oct 31 @ Brock'!P18+'Nov 5 @ Laurier'!P18+'Nov 6 vs McGill'!P18+'Nov 13 @ Nipissing'!P18+'Nov 14 @ Laurentian'!P18+'Nov 20 vs Carleton'!P18+'Nov 21 vs RMC'!P18+'Nov 26 vs Laurier'!P18+'Nov 28 @ Waterloo'!P18+'Dec 4 @ UOIT'!P18+'Dec 5 @ Queen''s'!P18+'Jan 6 vs Toronto'!P18+'Jan 8 vs Waterloo'!P18+'Jan 15 @ Lakehead'!P18+'Jan 16 @ Lakehead'!P18+'Jan 21 vs Brock'!P18+'Jan 23 vs Windsor'!P18+'Jan 28 vs Guelph'!P18+'Jan 30 @ Windsor'!P18+'Feb 5 @ York'!P18+'Feb 6 @ Toronto'!P18+'Feb 10 vs Western'!P18</f>
        <v>0</v>
      </c>
      <c r="Q18" s="23">
        <f>'Oct 9 vs Concordia'!Q18+'Oct 10 vs UQTR'!Q18+'Oct 15 vs Guelph'!Q18+'Oct 17 @ Western'!Q18+'Oct 22 @ Guelph'!Q18+'Oct 30 vs York'!Q18+'Oct 31 @ Brock'!Q18+'Nov 5 @ Laurier'!Q18+'Nov 6 vs McGill'!Q18+'Nov 13 @ Nipissing'!Q18+'Nov 14 @ Laurentian'!Q18+'Nov 20 vs Carleton'!Q18+'Nov 21 vs RMC'!Q18+'Nov 26 vs Laurier'!Q18+'Nov 28 @ Waterloo'!Q18+'Dec 4 @ UOIT'!Q18+'Dec 5 @ Queen''s'!Q18+'Jan 6 vs Toronto'!Q18+'Jan 8 vs Waterloo'!Q18+'Jan 15 @ Lakehead'!Q18+'Jan 16 @ Lakehead'!Q18+'Jan 21 vs Brock'!Q18+'Jan 23 vs Windsor'!Q18+'Jan 28 vs Guelph'!Q18+'Jan 30 @ Windsor'!Q18+'Feb 5 @ York'!Q18+'Feb 6 @ Toronto'!Q18+'Feb 10 vs Western'!Q18</f>
        <v>0</v>
      </c>
      <c r="R18" s="181">
        <f>'Oct 9 vs Concordia'!R18+'Oct 10 vs UQTR'!R18+'Oct 15 vs Guelph'!R18+'Oct 17 @ Western'!R18+'Oct 22 @ Guelph'!R18+'Oct 30 vs York'!R18+'Oct 31 @ Brock'!R18+'Nov 5 @ Laurier'!R18+'Nov 6 vs McGill'!R18+'Nov 13 @ Nipissing'!R18+'Nov 14 @ Laurentian'!R18+'Nov 20 vs Carleton'!R18+'Nov 21 vs RMC'!R18+'Nov 26 vs Laurier'!R18+'Nov 28 @ Waterloo'!R18+'Dec 4 @ UOIT'!R18+'Dec 5 @ Queen''s'!R18+'Jan 6 vs Toronto'!R18+'Jan 8 vs Waterloo'!R18+'Jan 15 @ Lakehead'!R18+'Jan 16 @ Lakehead'!R18+'Jan 21 vs Brock'!R18+'Jan 23 vs Windsor'!R18+'Jan 28 vs Guelph'!R18+'Jan 30 @ Windsor'!R18+'Feb 5 @ York'!R18+'Feb 6 @ Toronto'!R18+'Feb 10 vs Western'!R18</f>
        <v>16</v>
      </c>
      <c r="S18" s="161">
        <f>'Oct 9 vs Concordia'!S18+'Oct 10 vs UQTR'!S18+'Oct 15 vs Guelph'!S18+'Oct 17 @ Western'!S18+'Oct 22 @ Guelph'!S18+'Oct 30 vs York'!S18+'Oct 31 @ Brock'!S18+'Nov 5 @ Laurier'!S18+'Nov 6 vs McGill'!S18+'Nov 13 @ Nipissing'!S18+'Nov 14 @ Laurentian'!S18+'Nov 20 vs Carleton'!S18+'Nov 21 vs RMC'!S18+'Nov 26 vs Laurier'!S18+'Nov 28 @ Waterloo'!S18+'Dec 4 @ UOIT'!S18+'Dec 5 @ Queen''s'!S18+'Jan 6 vs Toronto'!S18+'Jan 8 vs Waterloo'!S18+'Jan 15 @ Lakehead'!S18+'Jan 16 @ Lakehead'!S18+'Jan 21 vs Brock'!S18+'Jan 23 vs Windsor'!S18+'Jan 28 vs Guelph'!S18+'Jan 30 @ Windsor'!S18+'Feb 5 @ York'!S18+'Feb 6 @ Toronto'!S18+'Feb 10 vs Western'!S18</f>
        <v>0</v>
      </c>
      <c r="T18" s="23">
        <f>'Oct 9 vs Concordia'!T18+'Oct 10 vs UQTR'!T18+'Oct 15 vs Guelph'!T18+'Oct 17 @ Western'!T18+'Oct 22 @ Guelph'!T18+'Oct 30 vs York'!T18+'Oct 31 @ Brock'!T18+'Nov 5 @ Laurier'!T18+'Nov 6 vs McGill'!T18+'Nov 13 @ Nipissing'!T18+'Nov 14 @ Laurentian'!T18+'Nov 20 vs Carleton'!T18+'Nov 21 vs RMC'!T18+'Nov 26 vs Laurier'!T18+'Nov 28 @ Waterloo'!T18+'Dec 4 @ UOIT'!T18+'Dec 5 @ Queen''s'!T18+'Jan 6 vs Toronto'!T18+'Jan 8 vs Waterloo'!T18+'Jan 15 @ Lakehead'!T18+'Jan 16 @ Lakehead'!T18+'Jan 21 vs Brock'!T18+'Jan 23 vs Windsor'!T18+'Jan 28 vs Guelph'!T18+'Jan 30 @ Windsor'!T18+'Feb 5 @ York'!T18+'Feb 6 @ Toronto'!T18+'Feb 10 vs Western'!T18</f>
        <v>0</v>
      </c>
      <c r="U18" s="23">
        <f t="shared" si="20"/>
        <v>0</v>
      </c>
      <c r="V18" s="375" t="e">
        <f t="shared" si="49"/>
        <v>#DIV/0!</v>
      </c>
      <c r="W18" s="50"/>
      <c r="X18" s="15"/>
      <c r="Y18" s="15"/>
      <c r="Z18" s="47"/>
      <c r="AA18" s="255">
        <v>5</v>
      </c>
      <c r="AB18" s="262" t="s">
        <v>74</v>
      </c>
      <c r="AC18" s="318">
        <f t="shared" si="1"/>
        <v>22</v>
      </c>
      <c r="AD18" s="320">
        <f>'Oct 9 vs Concordia'!W18+'Oct 10 vs UQTR'!W18+'Oct 15 vs Guelph'!W18+'Oct 17 @ Western'!W18+'Oct 22 @ Guelph'!W18+'Oct 30 vs York'!W18+'Oct 31 @ Brock'!W18+'Nov 5 @ Laurier'!W18+'Nov 6 vs McGill'!W18+'Nov 13 @ Nipissing'!W18+'Nov 14 @ Laurentian'!W18+'Nov 20 vs Carleton'!W18+'Nov 21 vs RMC'!W18+'Nov 26 vs Laurier'!W18+'Nov 28 @ Waterloo'!W18+'Dec 4 @ UOIT'!W18+'Dec 5 @ Queen''s'!W18+'Jan 6 vs Toronto'!W18+'Jan 8 vs Waterloo'!W18+'Jan 15 @ Lakehead'!W18+'Jan 16 @ Lakehead'!W18+'Jan 21 vs Brock'!W18+'Jan 23 vs Windsor'!W18+'Jan 28 vs Guelph'!W18+'Jan 30 @ Windsor'!W18+'Feb 5 @ York'!W18+'Feb 6 @ Toronto'!W18+'Feb 10 vs Western'!W18</f>
        <v>0.25309027777777782</v>
      </c>
      <c r="AE18" s="173">
        <f>'Oct 9 vs Concordia'!X18+'Oct 10 vs UQTR'!X18+'Oct 15 vs Guelph'!X18+'Oct 17 @ Western'!X18+'Oct 22 @ Guelph'!X18+'Oct 30 vs York'!X18+'Oct 31 @ Brock'!X18+'Nov 5 @ Laurier'!X18+'Nov 6 vs McGill'!X18+'Nov 13 @ Nipissing'!X18+'Nov 14 @ Laurentian'!X18+'Nov 20 vs Carleton'!X18+'Nov 21 vs RMC'!X18+'Nov 26 vs Laurier'!X18+'Nov 28 @ Waterloo'!X18+'Dec 4 @ UOIT'!X18+'Dec 5 @ Queen''s'!X18+'Jan 6 vs Toronto'!X18+'Jan 8 vs Waterloo'!X18+'Jan 15 @ Lakehead'!X18+'Jan 16 @ Lakehead'!X18+'Jan 21 vs Brock'!X18+'Jan 23 vs Windsor'!X18+'Jan 28 vs Guelph'!X18+'Jan 30 @ Windsor'!X18+'Feb 5 @ York'!X18+'Feb 6 @ Toronto'!X18+'Feb 10 vs Western'!X18</f>
        <v>205</v>
      </c>
      <c r="AF18" s="23">
        <f>'Oct 9 vs Concordia'!Y18+'Oct 10 vs UQTR'!Y18+'Oct 15 vs Guelph'!Y18+'Oct 17 @ Western'!Y18+'Oct 22 @ Guelph'!Y18+'Oct 30 vs York'!Y18+'Oct 31 @ Brock'!Y18+'Nov 5 @ Laurier'!Y18+'Nov 6 vs McGill'!Y18+'Nov 13 @ Nipissing'!Y18+'Nov 14 @ Laurentian'!Y18+'Nov 20 vs Carleton'!Y18+'Nov 21 vs RMC'!Y18+'Nov 26 vs Laurier'!Y18+'Nov 28 @ Waterloo'!Y18+'Dec 4 @ UOIT'!Y18+'Dec 5 @ Queen''s'!Y18+'Jan 6 vs Toronto'!Y18+'Jan 8 vs Waterloo'!Y18+'Jan 15 @ Lakehead'!Y18+'Jan 16 @ Lakehead'!Y18+'Jan 21 vs Brock'!Y18+'Jan 23 vs Windsor'!Y18+'Jan 28 vs Guelph'!Y18+'Jan 30 @ Windsor'!Y18+'Feb 5 @ York'!Y18+'Feb 6 @ Toronto'!Y18+'Feb 10 vs Western'!Y18</f>
        <v>169</v>
      </c>
      <c r="AG18" s="290">
        <f t="shared" si="21"/>
        <v>36</v>
      </c>
      <c r="AH18" s="352">
        <f>AD18/AE18</f>
        <v>1.2345867208672088E-3</v>
      </c>
      <c r="AI18" s="355"/>
      <c r="AJ18" s="23"/>
      <c r="AK18" s="339"/>
      <c r="AL18" s="23"/>
      <c r="AM18" s="173"/>
      <c r="AN18" s="23"/>
      <c r="AO18" s="339"/>
      <c r="AP18" s="23"/>
      <c r="AQ18" s="173"/>
      <c r="AR18" s="23"/>
      <c r="AS18" s="339"/>
      <c r="AT18" s="23"/>
      <c r="AU18" s="173"/>
      <c r="AV18" s="23"/>
      <c r="AW18" s="339"/>
      <c r="AX18" s="23"/>
      <c r="AY18" s="173"/>
      <c r="BB18" s="173">
        <f t="shared" si="2"/>
        <v>5</v>
      </c>
      <c r="BC18" s="471" t="s">
        <v>213</v>
      </c>
      <c r="BD18" s="443">
        <f t="shared" si="3"/>
        <v>22</v>
      </c>
      <c r="BE18" s="443">
        <f t="shared" si="4"/>
        <v>4</v>
      </c>
      <c r="BF18" s="23">
        <f t="shared" si="5"/>
        <v>5</v>
      </c>
      <c r="BG18" s="79">
        <f t="shared" si="6"/>
        <v>9</v>
      </c>
      <c r="BH18" s="181">
        <f t="shared" si="7"/>
        <v>7</v>
      </c>
      <c r="BI18" s="173">
        <f t="shared" si="8"/>
        <v>24</v>
      </c>
      <c r="BJ18" s="236">
        <f t="shared" si="9"/>
        <v>16</v>
      </c>
      <c r="BK18" s="173">
        <f>I18</f>
        <v>98</v>
      </c>
      <c r="BL18" s="79">
        <f t="shared" si="10"/>
        <v>63</v>
      </c>
      <c r="BM18" s="34">
        <f t="shared" si="10"/>
        <v>0.6428571428571429</v>
      </c>
      <c r="BN18" s="375">
        <f>L18</f>
        <v>6.3492063492063489E-2</v>
      </c>
      <c r="BO18" s="221">
        <f t="shared" si="11"/>
        <v>1</v>
      </c>
      <c r="BP18" s="12">
        <f t="shared" si="11"/>
        <v>0</v>
      </c>
      <c r="BQ18" s="48">
        <f t="shared" si="11"/>
        <v>1</v>
      </c>
      <c r="BR18" s="12">
        <f t="shared" si="11"/>
        <v>0</v>
      </c>
      <c r="BS18" s="236">
        <f t="shared" si="11"/>
        <v>0</v>
      </c>
      <c r="BT18" s="48">
        <f t="shared" si="12"/>
        <v>0</v>
      </c>
      <c r="BU18" s="12">
        <f t="shared" si="13"/>
        <v>0</v>
      </c>
      <c r="BV18" s="12">
        <f t="shared" si="14"/>
        <v>0</v>
      </c>
      <c r="BW18" s="375" t="e">
        <f t="shared" si="15"/>
        <v>#DIV/0!</v>
      </c>
      <c r="BX18" s="440">
        <f t="shared" si="16"/>
        <v>0.25309027777777782</v>
      </c>
      <c r="BY18" s="12">
        <f t="shared" si="16"/>
        <v>205</v>
      </c>
      <c r="BZ18" s="12">
        <f t="shared" si="16"/>
        <v>169</v>
      </c>
      <c r="CA18" s="236">
        <f t="shared" si="16"/>
        <v>36</v>
      </c>
      <c r="CK18" s="221">
        <f t="shared" si="22"/>
        <v>10</v>
      </c>
      <c r="CL18" s="476" t="s">
        <v>226</v>
      </c>
      <c r="CM18" s="316">
        <f t="shared" si="23"/>
        <v>22</v>
      </c>
      <c r="CN18" s="221">
        <f t="shared" si="24"/>
        <v>5</v>
      </c>
      <c r="CO18" s="12">
        <f t="shared" si="25"/>
        <v>9</v>
      </c>
      <c r="CP18" s="379">
        <f t="shared" si="26"/>
        <v>14</v>
      </c>
      <c r="CQ18" s="236">
        <f t="shared" si="27"/>
        <v>-7</v>
      </c>
      <c r="CR18" s="221">
        <f t="shared" si="28"/>
        <v>2</v>
      </c>
      <c r="CS18" s="236">
        <f t="shared" si="29"/>
        <v>10</v>
      </c>
      <c r="CT18" s="221">
        <f t="shared" si="30"/>
        <v>59</v>
      </c>
      <c r="CU18" s="12">
        <f t="shared" si="31"/>
        <v>46</v>
      </c>
      <c r="CV18" s="66">
        <f t="shared" si="32"/>
        <v>0.77966101694915257</v>
      </c>
      <c r="CW18" s="281">
        <f t="shared" si="33"/>
        <v>0.10869565217391304</v>
      </c>
      <c r="CX18" s="12">
        <f t="shared" si="34"/>
        <v>2</v>
      </c>
      <c r="CY18" s="379">
        <f t="shared" si="35"/>
        <v>0</v>
      </c>
      <c r="CZ18" s="12">
        <f t="shared" si="36"/>
        <v>3</v>
      </c>
      <c r="DA18" s="12">
        <f t="shared" si="37"/>
        <v>0</v>
      </c>
      <c r="DB18" s="12">
        <f t="shared" si="38"/>
        <v>0</v>
      </c>
      <c r="DC18" s="221">
        <f t="shared" si="39"/>
        <v>185</v>
      </c>
      <c r="DD18" s="12">
        <f t="shared" si="40"/>
        <v>130</v>
      </c>
      <c r="DE18" s="12">
        <f t="shared" si="41"/>
        <v>315</v>
      </c>
      <c r="DF18" s="281">
        <f t="shared" si="42"/>
        <v>0.58730158730158732</v>
      </c>
      <c r="DG18" s="396">
        <f t="shared" si="43"/>
        <v>0.20638888888888893</v>
      </c>
      <c r="DH18" s="12">
        <f t="shared" si="44"/>
        <v>158</v>
      </c>
      <c r="DI18" s="12">
        <f t="shared" si="45"/>
        <v>154</v>
      </c>
      <c r="DJ18" s="236">
        <f t="shared" si="46"/>
        <v>4</v>
      </c>
      <c r="DN18" s="221">
        <f t="shared" si="50"/>
        <v>31</v>
      </c>
      <c r="DO18" s="476" t="str">
        <f t="shared" si="50"/>
        <v>Troy Passingham</v>
      </c>
      <c r="DP18" s="483">
        <f t="shared" si="50"/>
        <v>10.029500000000001</v>
      </c>
      <c r="DQ18" s="48">
        <f t="shared" si="50"/>
        <v>601.77</v>
      </c>
      <c r="DR18" s="12">
        <f t="shared" si="50"/>
        <v>387</v>
      </c>
      <c r="DS18" s="12">
        <f t="shared" si="50"/>
        <v>362</v>
      </c>
      <c r="DT18" s="488">
        <f t="shared" si="50"/>
        <v>0.93540051679586567</v>
      </c>
      <c r="DU18" s="221">
        <f t="shared" si="50"/>
        <v>25</v>
      </c>
      <c r="DV18" s="12">
        <f t="shared" si="50"/>
        <v>0</v>
      </c>
      <c r="DW18" s="487">
        <f t="shared" si="50"/>
        <v>2.4926466922578392</v>
      </c>
      <c r="DX18" s="221">
        <f t="shared" si="50"/>
        <v>6</v>
      </c>
      <c r="DY18" s="12">
        <f t="shared" si="50"/>
        <v>4</v>
      </c>
      <c r="DZ18" s="12">
        <f t="shared" si="50"/>
        <v>0</v>
      </c>
      <c r="EA18" s="236">
        <f t="shared" si="50"/>
        <v>0</v>
      </c>
      <c r="EB18" s="373">
        <f t="shared" si="50"/>
        <v>0</v>
      </c>
    </row>
    <row r="19" spans="1:132" ht="31" customHeight="1">
      <c r="A19" s="175">
        <v>6</v>
      </c>
      <c r="B19" s="165" t="s">
        <v>75</v>
      </c>
      <c r="C19" s="162">
        <f>'Oct 9 vs Concordia'!C19+'Oct 10 vs UQTR'!C19+'Oct 15 vs Guelph'!C19+'Oct 17 @ Western'!C19+'Oct 22 @ Guelph'!C19+'Oct 30 vs York'!C19+'Oct 31 @ Brock'!C19+'Nov 5 @ Laurier'!C19+'Nov 6 vs McGill'!C19+'Nov 13 @ Nipissing'!C19+'Nov 14 @ Laurentian'!C19+'Nov 20 vs Carleton'!C19+'Nov 21 vs RMC'!C19+'Nov 26 vs Laurier'!C19+'Nov 28 @ Waterloo'!C19+'Dec 4 @ UOIT'!C19+'Dec 5 @ Queen''s'!C19+'Jan 6 vs Toronto'!C19+'Jan 8 vs Waterloo'!C19+'Jan 15 @ Lakehead'!C19+'Jan 16 @ Lakehead'!C19+'Jan 21 vs Brock'!C19+'Jan 23 vs Windsor'!C19+'Jan 28 vs Guelph'!C19+'Jan 30 @ Windsor'!C19+'Feb 5 @ York'!C19+'Feb 6 @ Toronto'!C19+'Feb 10 vs Western'!C19</f>
        <v>22</v>
      </c>
      <c r="D19" s="150">
        <f>'Oct 9 vs Concordia'!D19+'Oct 10 vs UQTR'!D19+'Oct 15 vs Guelph'!D19+'Oct 17 @ Western'!D19+'Oct 22 @ Guelph'!D19+'Oct 30 vs York'!D19+'Oct 31 @ Brock'!D19+'Nov 5 @ Laurier'!D19+'Nov 6 vs McGill'!D19+'Nov 13 @ Nipissing'!D19+'Nov 14 @ Laurentian'!D19+'Nov 20 vs Carleton'!D19+'Nov 21 vs RMC'!D19+'Nov 26 vs Laurier'!D19+'Nov 28 @ Waterloo'!D19+'Dec 4 @ UOIT'!D19+'Dec 5 @ Queen''s'!D19+'Jan 6 vs Toronto'!D19+'Jan 8 vs Waterloo'!D19+'Jan 15 @ Lakehead'!D19+'Jan 16 @ Lakehead'!D19+'Jan 21 vs Brock'!D19+'Jan 23 vs Windsor'!D19+'Jan 28 vs Guelph'!D19+'Jan 30 @ Windsor'!D19+'Feb 5 @ York'!D19+'Feb 6 @ Toronto'!D19+'Feb 10 vs Western'!D19</f>
        <v>2</v>
      </c>
      <c r="E19" s="150">
        <f>'Oct 9 vs Concordia'!E19+'Oct 10 vs UQTR'!E19+'Oct 15 vs Guelph'!E19+'Oct 17 @ Western'!E19+'Oct 22 @ Guelph'!E19+'Oct 30 vs York'!E19+'Oct 31 @ Brock'!E19+'Nov 5 @ Laurier'!E19+'Nov 6 vs McGill'!E19+'Nov 13 @ Nipissing'!E19+'Nov 14 @ Laurentian'!E19+'Nov 20 vs Carleton'!E19+'Nov 21 vs RMC'!E19+'Nov 26 vs Laurier'!E19+'Nov 28 @ Waterloo'!E19+'Dec 4 @ UOIT'!E19+'Dec 5 @ Queen''s'!E19+'Jan 6 vs Toronto'!E19+'Jan 8 vs Waterloo'!E19+'Jan 15 @ Lakehead'!E19+'Jan 16 @ Lakehead'!E19+'Jan 21 vs Brock'!E19+'Jan 23 vs Windsor'!E19+'Jan 28 vs Guelph'!E19+'Jan 30 @ Windsor'!E19+'Feb 5 @ York'!E19+'Feb 6 @ Toronto'!E19+'Feb 10 vs Western'!E19</f>
        <v>9</v>
      </c>
      <c r="F19" s="170">
        <f t="shared" si="19"/>
        <v>11</v>
      </c>
      <c r="G19" s="174">
        <f>'Oct 9 vs Concordia'!G19+'Oct 10 vs UQTR'!G19+'Oct 15 vs Guelph'!G19+'Oct 17 @ Western'!G19+'Oct 22 @ Guelph'!G19+'Oct 30 vs York'!G19+'Oct 31 @ Brock'!G19+'Nov 5 @ Laurier'!G19+'Nov 6 vs McGill'!G19+'Nov 13 @ Nipissing'!G19+'Nov 14 @ Laurentian'!G19+'Nov 20 vs Carleton'!G19+'Nov 21 vs RMC'!G19+'Nov 26 vs Laurier'!G19+'Nov 28 @ Waterloo'!G19+'Dec 4 @ UOIT'!G19+'Dec 5 @ Queen''s'!G19+'Jan 6 vs Toronto'!G19+'Jan 8 vs Waterloo'!G19+'Jan 15 @ Lakehead'!G19+'Jan 16 @ Lakehead'!G19+'Jan 21 vs Brock'!G19+'Jan 23 vs Windsor'!G19+'Jan 28 vs Guelph'!G19+'Jan 30 @ Windsor'!G19+'Feb 5 @ York'!G19+'Feb 6 @ Toronto'!G19+'Feb 10 vs Western'!G19</f>
        <v>22</v>
      </c>
      <c r="H19" s="150">
        <f>'Oct 9 vs Concordia'!H19+'Oct 10 vs UQTR'!H19+'Oct 15 vs Guelph'!H19+'Oct 17 @ Western'!H19+'Oct 22 @ Guelph'!H19+'Oct 30 vs York'!H19+'Oct 31 @ Brock'!H19+'Nov 5 @ Laurier'!H19+'Nov 6 vs McGill'!H19+'Nov 13 @ Nipissing'!H19+'Nov 14 @ Laurentian'!H19+'Nov 20 vs Carleton'!H19+'Nov 21 vs RMC'!H19+'Nov 26 vs Laurier'!H19+'Nov 28 @ Waterloo'!H19+'Dec 4 @ UOIT'!H19+'Dec 5 @ Queen''s'!H19+'Jan 6 vs Toronto'!H19+'Jan 8 vs Waterloo'!H19+'Jan 15 @ Lakehead'!H19+'Jan 16 @ Lakehead'!H19+'Jan 21 vs Brock'!H19+'Jan 23 vs Windsor'!H19+'Jan 28 vs Guelph'!H19+'Jan 30 @ Windsor'!H19+'Feb 5 @ York'!H19+'Feb 6 @ Toronto'!H19+'Feb 10 vs Western'!H19</f>
        <v>1</v>
      </c>
      <c r="I19" s="150">
        <f>'Oct 9 vs Concordia'!I19+'Oct 10 vs UQTR'!I19+'Oct 15 vs Guelph'!I19+'Oct 17 @ Western'!I19+'Oct 22 @ Guelph'!I19+'Oct 30 vs York'!I19+'Oct 31 @ Brock'!I19+'Nov 5 @ Laurier'!I19+'Nov 6 vs McGill'!I19+'Nov 13 @ Nipissing'!I19+'Nov 14 @ Laurentian'!I19+'Nov 20 vs Carleton'!I19+'Nov 21 vs RMC'!I19+'Nov 26 vs Laurier'!I19+'Nov 28 @ Waterloo'!I19+'Dec 4 @ UOIT'!I19+'Dec 5 @ Queen''s'!I19+'Jan 6 vs Toronto'!I19+'Jan 8 vs Waterloo'!I19+'Jan 15 @ Lakehead'!I19+'Jan 16 @ Lakehead'!I19+'Jan 21 vs Brock'!I19+'Jan 23 vs Windsor'!I19+'Jan 28 vs Guelph'!I19+'Jan 30 @ Windsor'!I19+'Feb 5 @ York'!I19+'Feb 6 @ Toronto'!I19+'Feb 10 vs Western'!I19</f>
        <v>127</v>
      </c>
      <c r="J19" s="170">
        <f>'Oct 9 vs Concordia'!J19+'Oct 10 vs UQTR'!J19+'Oct 15 vs Guelph'!J19+'Oct 17 @ Western'!J19+'Oct 22 @ Guelph'!J19+'Oct 30 vs York'!J19+'Oct 31 @ Brock'!J19+'Nov 5 @ Laurier'!J19+'Nov 6 vs McGill'!J19+'Nov 13 @ Nipissing'!J19+'Nov 14 @ Laurentian'!J19+'Nov 20 vs Carleton'!J19+'Nov 21 vs RMC'!J19+'Nov 26 vs Laurier'!J19+'Nov 28 @ Waterloo'!J19+'Dec 4 @ UOIT'!J19+'Dec 5 @ Queen''s'!J19+'Jan 6 vs Toronto'!J19+'Jan 8 vs Waterloo'!J19+'Jan 15 @ Lakehead'!J19+'Jan 16 @ Lakehead'!J19+'Jan 21 vs Brock'!J19+'Jan 23 vs Windsor'!J19+'Jan 28 vs Guelph'!J19+'Jan 30 @ Windsor'!J19+'Feb 5 @ York'!J19+'Feb 6 @ Toronto'!J19+'Feb 10 vs Western'!J19</f>
        <v>84</v>
      </c>
      <c r="K19" s="177">
        <f t="shared" si="47"/>
        <v>0.66141732283464572</v>
      </c>
      <c r="L19" s="151">
        <f t="shared" si="48"/>
        <v>2.3809523809523808E-2</v>
      </c>
      <c r="M19" s="150">
        <f>'Oct 9 vs Concordia'!M19+'Oct 10 vs UQTR'!M19+'Oct 15 vs Guelph'!M19+'Oct 17 @ Western'!M19+'Oct 22 @ Guelph'!M19+'Oct 30 vs York'!M19+'Oct 31 @ Brock'!M19+'Nov 5 @ Laurier'!M19+'Nov 6 vs McGill'!M19+'Nov 13 @ Nipissing'!M19+'Nov 14 @ Laurentian'!M19+'Nov 20 vs Carleton'!M19+'Nov 21 vs RMC'!M19+'Nov 26 vs Laurier'!M19+'Nov 28 @ Waterloo'!M19+'Dec 4 @ UOIT'!M19+'Dec 5 @ Queen''s'!M19+'Jan 6 vs Toronto'!M19+'Jan 8 vs Waterloo'!M19+'Jan 15 @ Lakehead'!M19+'Jan 16 @ Lakehead'!M19+'Jan 21 vs Brock'!M19+'Jan 23 vs Windsor'!M19+'Jan 28 vs Guelph'!M19+'Jan 30 @ Windsor'!M19+'Feb 5 @ York'!M19+'Feb 6 @ Toronto'!M19+'Feb 10 vs Western'!M19</f>
        <v>1</v>
      </c>
      <c r="N19" s="170">
        <f>'Oct 9 vs Concordia'!N19+'Oct 10 vs UQTR'!N19+'Oct 15 vs Guelph'!N19+'Oct 17 @ Western'!N19+'Oct 22 @ Guelph'!N19+'Oct 30 vs York'!N19+'Oct 31 @ Brock'!N19+'Nov 5 @ Laurier'!N19+'Nov 6 vs McGill'!N19+'Nov 13 @ Nipissing'!N19+'Nov 14 @ Laurentian'!N19+'Nov 20 vs Carleton'!N19+'Nov 21 vs RMC'!N19+'Nov 26 vs Laurier'!N19+'Nov 28 @ Waterloo'!N19+'Dec 4 @ UOIT'!N19+'Dec 5 @ Queen''s'!N19+'Jan 6 vs Toronto'!N19+'Jan 8 vs Waterloo'!N19+'Jan 15 @ Lakehead'!N19+'Jan 16 @ Lakehead'!N19+'Jan 21 vs Brock'!N19+'Jan 23 vs Windsor'!N19+'Jan 28 vs Guelph'!N19+'Jan 30 @ Windsor'!N19+'Feb 5 @ York'!N19+'Feb 6 @ Toronto'!N19+'Feb 10 vs Western'!N19</f>
        <v>1</v>
      </c>
      <c r="O19" s="174">
        <f>'Oct 9 vs Concordia'!O19+'Oct 10 vs UQTR'!O19+'Oct 15 vs Guelph'!O19+'Oct 17 @ Western'!O19+'Oct 22 @ Guelph'!O19+'Oct 30 vs York'!O19+'Oct 31 @ Brock'!O19+'Nov 5 @ Laurier'!O19+'Nov 6 vs McGill'!O19+'Nov 13 @ Nipissing'!O19+'Nov 14 @ Laurentian'!O19+'Nov 20 vs Carleton'!O19+'Nov 21 vs RMC'!O19+'Nov 26 vs Laurier'!O19+'Nov 28 @ Waterloo'!O19+'Dec 4 @ UOIT'!O19+'Dec 5 @ Queen''s'!O19+'Jan 6 vs Toronto'!O19+'Jan 8 vs Waterloo'!O19+'Jan 15 @ Lakehead'!O19+'Jan 16 @ Lakehead'!O19+'Jan 21 vs Brock'!O19+'Jan 23 vs Windsor'!O19+'Jan 28 vs Guelph'!O19+'Jan 30 @ Windsor'!O19+'Feb 5 @ York'!O19+'Feb 6 @ Toronto'!O19+'Feb 10 vs Western'!O19</f>
        <v>0</v>
      </c>
      <c r="P19" s="150">
        <f>'Oct 9 vs Concordia'!P19+'Oct 10 vs UQTR'!P19+'Oct 15 vs Guelph'!P19+'Oct 17 @ Western'!P19+'Oct 22 @ Guelph'!P19+'Oct 30 vs York'!P19+'Oct 31 @ Brock'!P19+'Nov 5 @ Laurier'!P19+'Nov 6 vs McGill'!P19+'Nov 13 @ Nipissing'!P19+'Nov 14 @ Laurentian'!P19+'Nov 20 vs Carleton'!P19+'Nov 21 vs RMC'!P19+'Nov 26 vs Laurier'!P19+'Nov 28 @ Waterloo'!P19+'Dec 4 @ UOIT'!P19+'Dec 5 @ Queen''s'!P19+'Jan 6 vs Toronto'!P19+'Jan 8 vs Waterloo'!P19+'Jan 15 @ Lakehead'!P19+'Jan 16 @ Lakehead'!P19+'Jan 21 vs Brock'!P19+'Jan 23 vs Windsor'!P19+'Jan 28 vs Guelph'!P19+'Jan 30 @ Windsor'!P19+'Feb 5 @ York'!P19+'Feb 6 @ Toronto'!P19+'Feb 10 vs Western'!P19</f>
        <v>0</v>
      </c>
      <c r="Q19" s="331">
        <f>'Oct 9 vs Concordia'!Q19+'Oct 10 vs UQTR'!Q19+'Oct 15 vs Guelph'!Q19+'Oct 17 @ Western'!Q19+'Oct 22 @ Guelph'!Q19+'Oct 30 vs York'!Q19+'Oct 31 @ Brock'!Q19+'Nov 5 @ Laurier'!Q19+'Nov 6 vs McGill'!Q19+'Nov 13 @ Nipissing'!Q19+'Nov 14 @ Laurentian'!Q19+'Nov 20 vs Carleton'!Q19+'Nov 21 vs RMC'!Q19+'Nov 26 vs Laurier'!Q19+'Nov 28 @ Waterloo'!Q19+'Dec 4 @ UOIT'!Q19+'Dec 5 @ Queen''s'!Q19+'Jan 6 vs Toronto'!Q19+'Jan 8 vs Waterloo'!Q19+'Jan 15 @ Lakehead'!Q19+'Jan 16 @ Lakehead'!Q19+'Jan 21 vs Brock'!Q19+'Jan 23 vs Windsor'!Q19+'Jan 28 vs Guelph'!Q19+'Jan 30 @ Windsor'!Q19+'Feb 5 @ York'!Q19+'Feb 6 @ Toronto'!Q19+'Feb 10 vs Western'!Q19</f>
        <v>0</v>
      </c>
      <c r="R19" s="182">
        <f>'Oct 9 vs Concordia'!R19+'Oct 10 vs UQTR'!R19+'Oct 15 vs Guelph'!R19+'Oct 17 @ Western'!R19+'Oct 22 @ Guelph'!R19+'Oct 30 vs York'!R19+'Oct 31 @ Brock'!R19+'Nov 5 @ Laurier'!R19+'Nov 6 vs McGill'!R19+'Nov 13 @ Nipissing'!R19+'Nov 14 @ Laurentian'!R19+'Nov 20 vs Carleton'!R19+'Nov 21 vs RMC'!R19+'Nov 26 vs Laurier'!R19+'Nov 28 @ Waterloo'!R19+'Dec 4 @ UOIT'!R19+'Dec 5 @ Queen''s'!R19+'Jan 6 vs Toronto'!R19+'Jan 8 vs Waterloo'!R19+'Jan 15 @ Lakehead'!R19+'Jan 16 @ Lakehead'!R19+'Jan 21 vs Brock'!R19+'Jan 23 vs Windsor'!R19+'Jan 28 vs Guelph'!R19+'Jan 30 @ Windsor'!R19+'Feb 5 @ York'!R19+'Feb 6 @ Toronto'!R19+'Feb 10 vs Western'!R19</f>
        <v>25</v>
      </c>
      <c r="S19" s="162">
        <f>'Oct 9 vs Concordia'!S19+'Oct 10 vs UQTR'!S19+'Oct 15 vs Guelph'!S19+'Oct 17 @ Western'!S19+'Oct 22 @ Guelph'!S19+'Oct 30 vs York'!S19+'Oct 31 @ Brock'!S19+'Nov 5 @ Laurier'!S19+'Nov 6 vs McGill'!S19+'Nov 13 @ Nipissing'!S19+'Nov 14 @ Laurentian'!S19+'Nov 20 vs Carleton'!S19+'Nov 21 vs RMC'!S19+'Nov 26 vs Laurier'!S19+'Nov 28 @ Waterloo'!S19+'Dec 4 @ UOIT'!S19+'Dec 5 @ Queen''s'!S19+'Jan 6 vs Toronto'!S19+'Jan 8 vs Waterloo'!S19+'Jan 15 @ Lakehead'!S19+'Jan 16 @ Lakehead'!S19+'Jan 21 vs Brock'!S19+'Jan 23 vs Windsor'!S19+'Jan 28 vs Guelph'!S19+'Jan 30 @ Windsor'!S19+'Feb 5 @ York'!S19+'Feb 6 @ Toronto'!S19+'Feb 10 vs Western'!S19</f>
        <v>0</v>
      </c>
      <c r="T19" s="331">
        <f>'Oct 9 vs Concordia'!T19+'Oct 10 vs UQTR'!T19+'Oct 15 vs Guelph'!T19+'Oct 17 @ Western'!T19+'Oct 22 @ Guelph'!T19+'Oct 30 vs York'!T19+'Oct 31 @ Brock'!T19+'Nov 5 @ Laurier'!T19+'Nov 6 vs McGill'!T19+'Nov 13 @ Nipissing'!T19+'Nov 14 @ Laurentian'!T19+'Nov 20 vs Carleton'!T19+'Nov 21 vs RMC'!T19+'Nov 26 vs Laurier'!T19+'Nov 28 @ Waterloo'!T19+'Dec 4 @ UOIT'!T19+'Dec 5 @ Queen''s'!T19+'Jan 6 vs Toronto'!T19+'Jan 8 vs Waterloo'!T19+'Jan 15 @ Lakehead'!T19+'Jan 16 @ Lakehead'!T19+'Jan 21 vs Brock'!T19+'Jan 23 vs Windsor'!T19+'Jan 28 vs Guelph'!T19+'Jan 30 @ Windsor'!T19+'Feb 5 @ York'!T19+'Feb 6 @ Toronto'!T19+'Feb 10 vs Western'!T19</f>
        <v>0</v>
      </c>
      <c r="U19" s="331">
        <f t="shared" si="20"/>
        <v>0</v>
      </c>
      <c r="V19" s="496" t="e">
        <f t="shared" si="49"/>
        <v>#DIV/0!</v>
      </c>
      <c r="W19" s="50"/>
      <c r="X19" s="15"/>
      <c r="Y19" s="15"/>
      <c r="Z19" s="47"/>
      <c r="AA19" s="286">
        <v>6</v>
      </c>
      <c r="AB19" s="287" t="s">
        <v>75</v>
      </c>
      <c r="AC19" s="317">
        <f t="shared" si="1"/>
        <v>22</v>
      </c>
      <c r="AD19" s="321">
        <f>'Oct 9 vs Concordia'!W19+'Oct 10 vs UQTR'!W19+'Oct 15 vs Guelph'!W19+'Oct 17 @ Western'!W19+'Oct 22 @ Guelph'!W19+'Oct 30 vs York'!W19+'Oct 31 @ Brock'!W19+'Nov 5 @ Laurier'!W19+'Nov 6 vs McGill'!W19+'Nov 13 @ Nipissing'!W19+'Nov 14 @ Laurentian'!W19+'Nov 20 vs Carleton'!W19+'Nov 21 vs RMC'!W19+'Nov 26 vs Laurier'!W19+'Nov 28 @ Waterloo'!W19+'Dec 4 @ UOIT'!W19+'Dec 5 @ Queen''s'!W19+'Jan 6 vs Toronto'!W19+'Jan 8 vs Waterloo'!W19+'Jan 15 @ Lakehead'!W19+'Jan 16 @ Lakehead'!W19+'Jan 21 vs Brock'!W19+'Jan 23 vs Windsor'!W19+'Jan 28 vs Guelph'!W19+'Jan 30 @ Windsor'!W19+'Feb 5 @ York'!W19+'Feb 6 @ Toronto'!W19+'Feb 10 vs Western'!W19</f>
        <v>0.30556712962962967</v>
      </c>
      <c r="AE19" s="174">
        <f>'Oct 9 vs Concordia'!X19+'Oct 10 vs UQTR'!X19+'Oct 15 vs Guelph'!X19+'Oct 17 @ Western'!X19+'Oct 22 @ Guelph'!X19+'Oct 30 vs York'!X19+'Oct 31 @ Brock'!X19+'Nov 5 @ Laurier'!X19+'Nov 6 vs McGill'!X19+'Nov 13 @ Nipissing'!X19+'Nov 14 @ Laurentian'!X19+'Nov 20 vs Carleton'!X19+'Nov 21 vs RMC'!X19+'Nov 26 vs Laurier'!X19+'Nov 28 @ Waterloo'!X19+'Dec 4 @ UOIT'!X19+'Dec 5 @ Queen''s'!X19+'Jan 6 vs Toronto'!X19+'Jan 8 vs Waterloo'!X19+'Jan 15 @ Lakehead'!X19+'Jan 16 @ Lakehead'!X19+'Jan 21 vs Brock'!X19+'Jan 23 vs Windsor'!X19+'Jan 28 vs Guelph'!X19+'Jan 30 @ Windsor'!X19+'Feb 5 @ York'!X19+'Feb 6 @ Toronto'!X19+'Feb 10 vs Western'!X19</f>
        <v>246</v>
      </c>
      <c r="AF19" s="150">
        <f>'Oct 9 vs Concordia'!Y19+'Oct 10 vs UQTR'!Y19+'Oct 15 vs Guelph'!Y19+'Oct 17 @ Western'!Y19+'Oct 22 @ Guelph'!Y19+'Oct 30 vs York'!Y19+'Oct 31 @ Brock'!Y19+'Nov 5 @ Laurier'!Y19+'Nov 6 vs McGill'!Y19+'Nov 13 @ Nipissing'!Y19+'Nov 14 @ Laurentian'!Y19+'Nov 20 vs Carleton'!Y19+'Nov 21 vs RMC'!Y19+'Nov 26 vs Laurier'!Y19+'Nov 28 @ Waterloo'!Y19+'Dec 4 @ UOIT'!Y19+'Dec 5 @ Queen''s'!Y19+'Jan 6 vs Toronto'!Y19+'Jan 8 vs Waterloo'!Y19+'Jan 15 @ Lakehead'!Y19+'Jan 16 @ Lakehead'!Y19+'Jan 21 vs Brock'!Y19+'Jan 23 vs Windsor'!Y19+'Jan 28 vs Guelph'!Y19+'Jan 30 @ Windsor'!Y19+'Feb 5 @ York'!Y19+'Feb 6 @ Toronto'!Y19+'Feb 10 vs Western'!Y19</f>
        <v>222</v>
      </c>
      <c r="AG19" s="289">
        <f t="shared" si="21"/>
        <v>24</v>
      </c>
      <c r="AH19" s="351">
        <f>AD19/AE19</f>
        <v>1.2421428033724782E-3</v>
      </c>
      <c r="AI19" s="354"/>
      <c r="AJ19" s="331"/>
      <c r="AK19" s="338"/>
      <c r="AL19" s="331"/>
      <c r="AM19" s="330"/>
      <c r="AN19" s="331"/>
      <c r="AO19" s="338"/>
      <c r="AP19" s="331"/>
      <c r="AQ19" s="330"/>
      <c r="AR19" s="331"/>
      <c r="AS19" s="338"/>
      <c r="AT19" s="331"/>
      <c r="AU19" s="330"/>
      <c r="AV19" s="331"/>
      <c r="AW19" s="338"/>
      <c r="AX19" s="331"/>
      <c r="AY19" s="330"/>
      <c r="BB19" s="330">
        <f t="shared" si="2"/>
        <v>6</v>
      </c>
      <c r="BC19" s="470" t="s">
        <v>214</v>
      </c>
      <c r="BD19" s="444">
        <f t="shared" si="3"/>
        <v>22</v>
      </c>
      <c r="BE19" s="447">
        <f t="shared" si="4"/>
        <v>2</v>
      </c>
      <c r="BF19" s="331">
        <f t="shared" si="5"/>
        <v>9</v>
      </c>
      <c r="BG19" s="170">
        <f t="shared" si="6"/>
        <v>11</v>
      </c>
      <c r="BH19" s="182">
        <f t="shared" si="7"/>
        <v>1</v>
      </c>
      <c r="BI19" s="358">
        <f t="shared" si="8"/>
        <v>22</v>
      </c>
      <c r="BJ19" s="365">
        <f t="shared" si="9"/>
        <v>25</v>
      </c>
      <c r="BK19" s="404">
        <f>I19</f>
        <v>127</v>
      </c>
      <c r="BL19" s="362">
        <f t="shared" si="10"/>
        <v>84</v>
      </c>
      <c r="BM19" s="374">
        <f t="shared" si="10"/>
        <v>0.66141732283464572</v>
      </c>
      <c r="BN19" s="376">
        <f>L19</f>
        <v>2.3809523809523808E-2</v>
      </c>
      <c r="BO19" s="363">
        <f t="shared" si="11"/>
        <v>1</v>
      </c>
      <c r="BP19" s="364">
        <f t="shared" si="11"/>
        <v>1</v>
      </c>
      <c r="BQ19" s="381">
        <f t="shared" si="11"/>
        <v>0</v>
      </c>
      <c r="BR19" s="364">
        <f t="shared" si="11"/>
        <v>0</v>
      </c>
      <c r="BS19" s="365">
        <f t="shared" si="11"/>
        <v>0</v>
      </c>
      <c r="BT19" s="381">
        <f t="shared" si="12"/>
        <v>0</v>
      </c>
      <c r="BU19" s="364">
        <f t="shared" si="13"/>
        <v>0</v>
      </c>
      <c r="BV19" s="364">
        <f t="shared" si="14"/>
        <v>0</v>
      </c>
      <c r="BW19" s="376" t="e">
        <f t="shared" si="15"/>
        <v>#DIV/0!</v>
      </c>
      <c r="BX19" s="441">
        <f t="shared" si="16"/>
        <v>0.30556712962962967</v>
      </c>
      <c r="BY19" s="364">
        <f t="shared" si="16"/>
        <v>246</v>
      </c>
      <c r="BZ19" s="364">
        <f t="shared" si="16"/>
        <v>222</v>
      </c>
      <c r="CA19" s="365">
        <f t="shared" si="16"/>
        <v>24</v>
      </c>
      <c r="CK19" s="363">
        <f t="shared" si="22"/>
        <v>13</v>
      </c>
      <c r="CL19" s="477" t="s">
        <v>227</v>
      </c>
      <c r="CM19" s="413">
        <f t="shared" si="23"/>
        <v>0</v>
      </c>
      <c r="CN19" s="363">
        <f t="shared" si="24"/>
        <v>0</v>
      </c>
      <c r="CO19" s="364">
        <f t="shared" si="25"/>
        <v>0</v>
      </c>
      <c r="CP19" s="382">
        <f t="shared" si="26"/>
        <v>0</v>
      </c>
      <c r="CQ19" s="365">
        <f t="shared" si="27"/>
        <v>0</v>
      </c>
      <c r="CR19" s="363">
        <f t="shared" si="28"/>
        <v>0</v>
      </c>
      <c r="CS19" s="365">
        <f t="shared" si="29"/>
        <v>0</v>
      </c>
      <c r="CT19" s="363">
        <f t="shared" si="30"/>
        <v>0</v>
      </c>
      <c r="CU19" s="364">
        <f t="shared" si="31"/>
        <v>0</v>
      </c>
      <c r="CV19" s="384" t="e">
        <f t="shared" si="32"/>
        <v>#DIV/0!</v>
      </c>
      <c r="CW19" s="386" t="e">
        <f t="shared" si="33"/>
        <v>#DIV/0!</v>
      </c>
      <c r="CX19" s="364">
        <f t="shared" si="34"/>
        <v>0</v>
      </c>
      <c r="CY19" s="382">
        <f t="shared" si="35"/>
        <v>0</v>
      </c>
      <c r="CZ19" s="364">
        <f t="shared" si="36"/>
        <v>0</v>
      </c>
      <c r="DA19" s="364">
        <f t="shared" si="37"/>
        <v>0</v>
      </c>
      <c r="DB19" s="364">
        <f t="shared" si="38"/>
        <v>0</v>
      </c>
      <c r="DC19" s="363">
        <f t="shared" si="39"/>
        <v>0</v>
      </c>
      <c r="DD19" s="364">
        <f t="shared" si="40"/>
        <v>0</v>
      </c>
      <c r="DE19" s="364">
        <f t="shared" si="41"/>
        <v>0</v>
      </c>
      <c r="DF19" s="386" t="e">
        <f t="shared" si="42"/>
        <v>#DIV/0!</v>
      </c>
      <c r="DG19" s="397">
        <f t="shared" si="43"/>
        <v>0</v>
      </c>
      <c r="DH19" s="364">
        <f t="shared" si="44"/>
        <v>0</v>
      </c>
      <c r="DI19" s="364">
        <f t="shared" si="45"/>
        <v>0</v>
      </c>
      <c r="DJ19" s="365">
        <f t="shared" si="46"/>
        <v>0</v>
      </c>
      <c r="DN19" s="363"/>
      <c r="DO19" s="477" t="str">
        <f t="shared" ref="DO19:EB19" si="51">B10</f>
        <v>Empty Net</v>
      </c>
      <c r="DP19" s="484">
        <f t="shared" si="51"/>
        <v>0</v>
      </c>
      <c r="DQ19" s="381">
        <f t="shared" si="51"/>
        <v>4.21</v>
      </c>
      <c r="DR19" s="364">
        <f t="shared" si="51"/>
        <v>0</v>
      </c>
      <c r="DS19" s="364">
        <f t="shared" si="51"/>
        <v>0</v>
      </c>
      <c r="DT19" s="365">
        <f t="shared" si="51"/>
        <v>0</v>
      </c>
      <c r="DU19" s="363">
        <f t="shared" si="51"/>
        <v>0</v>
      </c>
      <c r="DV19" s="364">
        <f t="shared" si="51"/>
        <v>0</v>
      </c>
      <c r="DW19" s="365">
        <f t="shared" si="51"/>
        <v>0</v>
      </c>
      <c r="DX19" s="363">
        <f t="shared" si="51"/>
        <v>0</v>
      </c>
      <c r="DY19" s="364">
        <f t="shared" si="51"/>
        <v>0</v>
      </c>
      <c r="DZ19" s="364">
        <f t="shared" si="51"/>
        <v>0</v>
      </c>
      <c r="EA19" s="365">
        <f t="shared" si="51"/>
        <v>0</v>
      </c>
      <c r="EB19" s="479">
        <f t="shared" si="51"/>
        <v>0</v>
      </c>
    </row>
    <row r="20" spans="1:132" ht="31" customHeight="1">
      <c r="A20" s="199">
        <v>7</v>
      </c>
      <c r="B20" s="164" t="s">
        <v>76</v>
      </c>
      <c r="C20" s="161">
        <f>'Oct 9 vs Concordia'!C20+'Oct 10 vs UQTR'!C20+'Oct 15 vs Guelph'!C20+'Oct 17 @ Western'!C20+'Oct 22 @ Guelph'!C20+'Oct 30 vs York'!C20+'Oct 31 @ Brock'!C20+'Nov 5 @ Laurier'!C20+'Nov 6 vs McGill'!C20+'Nov 13 @ Nipissing'!C20+'Nov 14 @ Laurentian'!C20+'Nov 20 vs Carleton'!C20+'Nov 21 vs RMC'!C20+'Nov 26 vs Laurier'!C20+'Nov 28 @ Waterloo'!C20+'Dec 4 @ UOIT'!C20+'Dec 5 @ Queen''s'!C20+'Jan 6 vs Toronto'!C20+'Jan 8 vs Waterloo'!C20+'Jan 15 @ Lakehead'!C20+'Jan 16 @ Lakehead'!C20+'Jan 21 vs Brock'!C20+'Jan 23 vs Windsor'!C20+'Jan 28 vs Guelph'!C20+'Jan 30 @ Windsor'!C20+'Feb 5 @ York'!C20+'Feb 6 @ Toronto'!C20+'Feb 10 vs Western'!C20</f>
        <v>6</v>
      </c>
      <c r="D20" s="23">
        <f>'Oct 9 vs Concordia'!D20+'Oct 10 vs UQTR'!D20+'Oct 15 vs Guelph'!D20+'Oct 17 @ Western'!D20+'Oct 22 @ Guelph'!D20+'Oct 30 vs York'!D20+'Oct 31 @ Brock'!D20+'Nov 5 @ Laurier'!D20+'Nov 6 vs McGill'!D20+'Nov 13 @ Nipissing'!D20+'Nov 14 @ Laurentian'!D20+'Nov 20 vs Carleton'!D20+'Nov 21 vs RMC'!D20+'Nov 26 vs Laurier'!D20+'Nov 28 @ Waterloo'!D20+'Dec 4 @ UOIT'!D20+'Dec 5 @ Queen''s'!D20+'Jan 6 vs Toronto'!D20+'Jan 8 vs Waterloo'!D20+'Jan 15 @ Lakehead'!D20+'Jan 16 @ Lakehead'!D20+'Jan 21 vs Brock'!D20+'Jan 23 vs Windsor'!D20+'Jan 28 vs Guelph'!D20+'Jan 30 @ Windsor'!D20+'Feb 5 @ York'!D20+'Feb 6 @ Toronto'!D20+'Feb 10 vs Western'!D20</f>
        <v>0</v>
      </c>
      <c r="E20" s="23">
        <f>'Oct 9 vs Concordia'!E20+'Oct 10 vs UQTR'!E20+'Oct 15 vs Guelph'!E20+'Oct 17 @ Western'!E20+'Oct 22 @ Guelph'!E20+'Oct 30 vs York'!E20+'Oct 31 @ Brock'!E20+'Nov 5 @ Laurier'!E20+'Nov 6 vs McGill'!E20+'Nov 13 @ Nipissing'!E20+'Nov 14 @ Laurentian'!E20+'Nov 20 vs Carleton'!E20+'Nov 21 vs RMC'!E20+'Nov 26 vs Laurier'!E20+'Nov 28 @ Waterloo'!E20+'Dec 4 @ UOIT'!E20+'Dec 5 @ Queen''s'!E20+'Jan 6 vs Toronto'!E20+'Jan 8 vs Waterloo'!E20+'Jan 15 @ Lakehead'!E20+'Jan 16 @ Lakehead'!E20+'Jan 21 vs Brock'!E20+'Jan 23 vs Windsor'!E20+'Jan 28 vs Guelph'!E20+'Jan 30 @ Windsor'!E20+'Feb 5 @ York'!E20+'Feb 6 @ Toronto'!E20+'Feb 10 vs Western'!E20</f>
        <v>0</v>
      </c>
      <c r="F20" s="79">
        <f t="shared" si="19"/>
        <v>0</v>
      </c>
      <c r="G20" s="173">
        <f>'Oct 9 vs Concordia'!G20+'Oct 10 vs UQTR'!G20+'Oct 15 vs Guelph'!G20+'Oct 17 @ Western'!G20+'Oct 22 @ Guelph'!G20+'Oct 30 vs York'!G20+'Oct 31 @ Brock'!G20+'Nov 5 @ Laurier'!G20+'Nov 6 vs McGill'!G20+'Nov 13 @ Nipissing'!G20+'Nov 14 @ Laurentian'!G20+'Nov 20 vs Carleton'!G20+'Nov 21 vs RMC'!G20+'Nov 26 vs Laurier'!G20+'Nov 28 @ Waterloo'!G20+'Dec 4 @ UOIT'!G20+'Dec 5 @ Queen''s'!G20+'Jan 6 vs Toronto'!G20+'Jan 8 vs Waterloo'!G20+'Jan 15 @ Lakehead'!G20+'Jan 16 @ Lakehead'!G20+'Jan 21 vs Brock'!G20+'Jan 23 vs Windsor'!G20+'Jan 28 vs Guelph'!G20+'Jan 30 @ Windsor'!G20+'Feb 5 @ York'!G20+'Feb 6 @ Toronto'!G20+'Feb 10 vs Western'!G20</f>
        <v>0</v>
      </c>
      <c r="H20" s="23">
        <f>'Oct 9 vs Concordia'!H20+'Oct 10 vs UQTR'!H20+'Oct 15 vs Guelph'!H20+'Oct 17 @ Western'!H20+'Oct 22 @ Guelph'!H20+'Oct 30 vs York'!H20+'Oct 31 @ Brock'!H20+'Nov 5 @ Laurier'!H20+'Nov 6 vs McGill'!H20+'Nov 13 @ Nipissing'!H20+'Nov 14 @ Laurentian'!H20+'Nov 20 vs Carleton'!H20+'Nov 21 vs RMC'!H20+'Nov 26 vs Laurier'!H20+'Nov 28 @ Waterloo'!H20+'Dec 4 @ UOIT'!H20+'Dec 5 @ Queen''s'!H20+'Jan 6 vs Toronto'!H20+'Jan 8 vs Waterloo'!H20+'Jan 15 @ Lakehead'!H20+'Jan 16 @ Lakehead'!H20+'Jan 21 vs Brock'!H20+'Jan 23 vs Windsor'!H20+'Jan 28 vs Guelph'!H20+'Jan 30 @ Windsor'!H20+'Feb 5 @ York'!H20+'Feb 6 @ Toronto'!H20+'Feb 10 vs Western'!H20</f>
        <v>-2</v>
      </c>
      <c r="I20" s="23">
        <f>'Oct 9 vs Concordia'!I20+'Oct 10 vs UQTR'!I20+'Oct 15 vs Guelph'!I20+'Oct 17 @ Western'!I20+'Oct 22 @ Guelph'!I20+'Oct 30 vs York'!I20+'Oct 31 @ Brock'!I20+'Nov 5 @ Laurier'!I20+'Nov 6 vs McGill'!I20+'Nov 13 @ Nipissing'!I20+'Nov 14 @ Laurentian'!I20+'Nov 20 vs Carleton'!I20+'Nov 21 vs RMC'!I20+'Nov 26 vs Laurier'!I20+'Nov 28 @ Waterloo'!I20+'Dec 4 @ UOIT'!I20+'Dec 5 @ Queen''s'!I20+'Jan 6 vs Toronto'!I20+'Jan 8 vs Waterloo'!I20+'Jan 15 @ Lakehead'!I20+'Jan 16 @ Lakehead'!I20+'Jan 21 vs Brock'!I20+'Jan 23 vs Windsor'!I20+'Jan 28 vs Guelph'!I20+'Jan 30 @ Windsor'!I20+'Feb 5 @ York'!I20+'Feb 6 @ Toronto'!I20+'Feb 10 vs Western'!I20</f>
        <v>0</v>
      </c>
      <c r="J20" s="79">
        <f>'Oct 9 vs Concordia'!J20+'Oct 10 vs UQTR'!J20+'Oct 15 vs Guelph'!J20+'Oct 17 @ Western'!J20+'Oct 22 @ Guelph'!J20+'Oct 30 vs York'!J20+'Oct 31 @ Brock'!J20+'Nov 5 @ Laurier'!J20+'Nov 6 vs McGill'!J20+'Nov 13 @ Nipissing'!J20+'Nov 14 @ Laurentian'!J20+'Nov 20 vs Carleton'!J20+'Nov 21 vs RMC'!J20+'Nov 26 vs Laurier'!J20+'Nov 28 @ Waterloo'!J20+'Dec 4 @ UOIT'!J20+'Dec 5 @ Queen''s'!J20+'Jan 6 vs Toronto'!J20+'Jan 8 vs Waterloo'!J20+'Jan 15 @ Lakehead'!J20+'Jan 16 @ Lakehead'!J20+'Jan 21 vs Brock'!J20+'Jan 23 vs Windsor'!J20+'Jan 28 vs Guelph'!J20+'Jan 30 @ Windsor'!J20+'Feb 5 @ York'!J20+'Feb 6 @ Toronto'!J20+'Feb 10 vs Western'!J20</f>
        <v>1</v>
      </c>
      <c r="K20" s="176" t="e">
        <f t="shared" si="47"/>
        <v>#DIV/0!</v>
      </c>
      <c r="L20" s="67">
        <f t="shared" si="48"/>
        <v>0</v>
      </c>
      <c r="M20" s="23">
        <f>'Oct 9 vs Concordia'!M20+'Oct 10 vs UQTR'!M20+'Oct 15 vs Guelph'!M20+'Oct 17 @ Western'!M20+'Oct 22 @ Guelph'!M20+'Oct 30 vs York'!M20+'Oct 31 @ Brock'!M20+'Nov 5 @ Laurier'!M20+'Nov 6 vs McGill'!M20+'Nov 13 @ Nipissing'!M20+'Nov 14 @ Laurentian'!M20+'Nov 20 vs Carleton'!M20+'Nov 21 vs RMC'!M20+'Nov 26 vs Laurier'!M20+'Nov 28 @ Waterloo'!M20+'Dec 4 @ UOIT'!M20+'Dec 5 @ Queen''s'!M20+'Jan 6 vs Toronto'!M20+'Jan 8 vs Waterloo'!M20+'Jan 15 @ Lakehead'!M20+'Jan 16 @ Lakehead'!M20+'Jan 21 vs Brock'!M20+'Jan 23 vs Windsor'!M20+'Jan 28 vs Guelph'!M20+'Jan 30 @ Windsor'!M20+'Feb 5 @ York'!M20+'Feb 6 @ Toronto'!M20+'Feb 10 vs Western'!M20</f>
        <v>0</v>
      </c>
      <c r="N20" s="79">
        <f>'Oct 9 vs Concordia'!N20+'Oct 10 vs UQTR'!N20+'Oct 15 vs Guelph'!N20+'Oct 17 @ Western'!N20+'Oct 22 @ Guelph'!N20+'Oct 30 vs York'!N20+'Oct 31 @ Brock'!N20+'Nov 5 @ Laurier'!N20+'Nov 6 vs McGill'!N20+'Nov 13 @ Nipissing'!N20+'Nov 14 @ Laurentian'!N20+'Nov 20 vs Carleton'!N20+'Nov 21 vs RMC'!N20+'Nov 26 vs Laurier'!N20+'Nov 28 @ Waterloo'!N20+'Dec 4 @ UOIT'!N20+'Dec 5 @ Queen''s'!N20+'Jan 6 vs Toronto'!N20+'Jan 8 vs Waterloo'!N20+'Jan 15 @ Lakehead'!N20+'Jan 16 @ Lakehead'!N20+'Jan 21 vs Brock'!N20+'Jan 23 vs Windsor'!N20+'Jan 28 vs Guelph'!N20+'Jan 30 @ Windsor'!N20+'Feb 5 @ York'!N20+'Feb 6 @ Toronto'!N20+'Feb 10 vs Western'!N20</f>
        <v>0</v>
      </c>
      <c r="O20" s="173">
        <f>'Oct 9 vs Concordia'!O20+'Oct 10 vs UQTR'!O20+'Oct 15 vs Guelph'!O20+'Oct 17 @ Western'!O20+'Oct 22 @ Guelph'!O20+'Oct 30 vs York'!O20+'Oct 31 @ Brock'!O20+'Nov 5 @ Laurier'!O20+'Nov 6 vs McGill'!O20+'Nov 13 @ Nipissing'!O20+'Nov 14 @ Laurentian'!O20+'Nov 20 vs Carleton'!O20+'Nov 21 vs RMC'!O20+'Nov 26 vs Laurier'!O20+'Nov 28 @ Waterloo'!O20+'Dec 4 @ UOIT'!O20+'Dec 5 @ Queen''s'!O20+'Jan 6 vs Toronto'!O20+'Jan 8 vs Waterloo'!O20+'Jan 15 @ Lakehead'!O20+'Jan 16 @ Lakehead'!O20+'Jan 21 vs Brock'!O20+'Jan 23 vs Windsor'!O20+'Jan 28 vs Guelph'!O20+'Jan 30 @ Windsor'!O20+'Feb 5 @ York'!O20+'Feb 6 @ Toronto'!O20+'Feb 10 vs Western'!O20</f>
        <v>0</v>
      </c>
      <c r="P20" s="23">
        <f>'Oct 9 vs Concordia'!P20+'Oct 10 vs UQTR'!P20+'Oct 15 vs Guelph'!P20+'Oct 17 @ Western'!P20+'Oct 22 @ Guelph'!P20+'Oct 30 vs York'!P20+'Oct 31 @ Brock'!P20+'Nov 5 @ Laurier'!P20+'Nov 6 vs McGill'!P20+'Nov 13 @ Nipissing'!P20+'Nov 14 @ Laurentian'!P20+'Nov 20 vs Carleton'!P20+'Nov 21 vs RMC'!P20+'Nov 26 vs Laurier'!P20+'Nov 28 @ Waterloo'!P20+'Dec 4 @ UOIT'!P20+'Dec 5 @ Queen''s'!P20+'Jan 6 vs Toronto'!P20+'Jan 8 vs Waterloo'!P20+'Jan 15 @ Lakehead'!P20+'Jan 16 @ Lakehead'!P20+'Jan 21 vs Brock'!P20+'Jan 23 vs Windsor'!P20+'Jan 28 vs Guelph'!P20+'Jan 30 @ Windsor'!P20+'Feb 5 @ York'!P20+'Feb 6 @ Toronto'!P20+'Feb 10 vs Western'!P20</f>
        <v>0</v>
      </c>
      <c r="Q20" s="23">
        <f>'Oct 9 vs Concordia'!Q20+'Oct 10 vs UQTR'!Q20+'Oct 15 vs Guelph'!Q20+'Oct 17 @ Western'!Q20+'Oct 22 @ Guelph'!Q20+'Oct 30 vs York'!Q20+'Oct 31 @ Brock'!Q20+'Nov 5 @ Laurier'!Q20+'Nov 6 vs McGill'!Q20+'Nov 13 @ Nipissing'!Q20+'Nov 14 @ Laurentian'!Q20+'Nov 20 vs Carleton'!Q20+'Nov 21 vs RMC'!Q20+'Nov 26 vs Laurier'!Q20+'Nov 28 @ Waterloo'!Q20+'Dec 4 @ UOIT'!Q20+'Dec 5 @ Queen''s'!Q20+'Jan 6 vs Toronto'!Q20+'Jan 8 vs Waterloo'!Q20+'Jan 15 @ Lakehead'!Q20+'Jan 16 @ Lakehead'!Q20+'Jan 21 vs Brock'!Q20+'Jan 23 vs Windsor'!Q20+'Jan 28 vs Guelph'!Q20+'Jan 30 @ Windsor'!Q20+'Feb 5 @ York'!Q20+'Feb 6 @ Toronto'!Q20+'Feb 10 vs Western'!Q20</f>
        <v>0</v>
      </c>
      <c r="R20" s="181">
        <f>'Oct 9 vs Concordia'!R20+'Oct 10 vs UQTR'!R20+'Oct 15 vs Guelph'!R20+'Oct 17 @ Western'!R20+'Oct 22 @ Guelph'!R20+'Oct 30 vs York'!R20+'Oct 31 @ Brock'!R20+'Nov 5 @ Laurier'!R20+'Nov 6 vs McGill'!R20+'Nov 13 @ Nipissing'!R20+'Nov 14 @ Laurentian'!R20+'Nov 20 vs Carleton'!R20+'Nov 21 vs RMC'!R20+'Nov 26 vs Laurier'!R20+'Nov 28 @ Waterloo'!R20+'Dec 4 @ UOIT'!R20+'Dec 5 @ Queen''s'!R20+'Jan 6 vs Toronto'!R20+'Jan 8 vs Waterloo'!R20+'Jan 15 @ Lakehead'!R20+'Jan 16 @ Lakehead'!R20+'Jan 21 vs Brock'!R20+'Jan 23 vs Windsor'!R20+'Jan 28 vs Guelph'!R20+'Jan 30 @ Windsor'!R20+'Feb 5 @ York'!R20+'Feb 6 @ Toronto'!R20+'Feb 10 vs Western'!R20</f>
        <v>1</v>
      </c>
      <c r="S20" s="161">
        <f>'Oct 9 vs Concordia'!S20+'Oct 10 vs UQTR'!S20+'Oct 15 vs Guelph'!S20+'Oct 17 @ Western'!S20+'Oct 22 @ Guelph'!S20+'Oct 30 vs York'!S20+'Oct 31 @ Brock'!S20+'Nov 5 @ Laurier'!S20+'Nov 6 vs McGill'!S20+'Nov 13 @ Nipissing'!S20+'Nov 14 @ Laurentian'!S20+'Nov 20 vs Carleton'!S20+'Nov 21 vs RMC'!S20+'Nov 26 vs Laurier'!S20+'Nov 28 @ Waterloo'!S20+'Dec 4 @ UOIT'!S20+'Dec 5 @ Queen''s'!S20+'Jan 6 vs Toronto'!S20+'Jan 8 vs Waterloo'!S20+'Jan 15 @ Lakehead'!S20+'Jan 16 @ Lakehead'!S20+'Jan 21 vs Brock'!S20+'Jan 23 vs Windsor'!S20+'Jan 28 vs Guelph'!S20+'Jan 30 @ Windsor'!S20+'Feb 5 @ York'!S20+'Feb 6 @ Toronto'!S20+'Feb 10 vs Western'!S20</f>
        <v>0</v>
      </c>
      <c r="T20" s="23">
        <f>'Oct 9 vs Concordia'!T20+'Oct 10 vs UQTR'!T20+'Oct 15 vs Guelph'!T20+'Oct 17 @ Western'!T20+'Oct 22 @ Guelph'!T20+'Oct 30 vs York'!T20+'Oct 31 @ Brock'!T20+'Nov 5 @ Laurier'!T20+'Nov 6 vs McGill'!T20+'Nov 13 @ Nipissing'!T20+'Nov 14 @ Laurentian'!T20+'Nov 20 vs Carleton'!T20+'Nov 21 vs RMC'!T20+'Nov 26 vs Laurier'!T20+'Nov 28 @ Waterloo'!T20+'Dec 4 @ UOIT'!T20+'Dec 5 @ Queen''s'!T20+'Jan 6 vs Toronto'!T20+'Jan 8 vs Waterloo'!T20+'Jan 15 @ Lakehead'!T20+'Jan 16 @ Lakehead'!T20+'Jan 21 vs Brock'!T20+'Jan 23 vs Windsor'!T20+'Jan 28 vs Guelph'!T20+'Jan 30 @ Windsor'!T20+'Feb 5 @ York'!T20+'Feb 6 @ Toronto'!T20+'Feb 10 vs Western'!T20</f>
        <v>0</v>
      </c>
      <c r="U20" s="23">
        <f t="shared" si="20"/>
        <v>0</v>
      </c>
      <c r="V20" s="375" t="e">
        <f t="shared" si="49"/>
        <v>#DIV/0!</v>
      </c>
      <c r="W20" s="50"/>
      <c r="X20" s="15"/>
      <c r="Y20" s="15"/>
      <c r="Z20" s="47"/>
      <c r="AA20" s="255">
        <v>7</v>
      </c>
      <c r="AB20" s="262" t="s">
        <v>76</v>
      </c>
      <c r="AC20" s="318">
        <f t="shared" si="1"/>
        <v>6</v>
      </c>
      <c r="AD20" s="320">
        <f>'Oct 9 vs Concordia'!W20+'Oct 10 vs UQTR'!W20+'Oct 15 vs Guelph'!W20+'Oct 17 @ Western'!W20+'Oct 22 @ Guelph'!W20+'Oct 30 vs York'!W20+'Oct 31 @ Brock'!W20+'Nov 5 @ Laurier'!W20+'Nov 6 vs McGill'!W20+'Nov 13 @ Nipissing'!W20+'Nov 14 @ Laurentian'!W20+'Nov 20 vs Carleton'!W20+'Nov 21 vs RMC'!W20+'Nov 26 vs Laurier'!W20+'Nov 28 @ Waterloo'!W20+'Dec 4 @ UOIT'!W20+'Dec 5 @ Queen''s'!W20+'Jan 6 vs Toronto'!W20+'Jan 8 vs Waterloo'!W20+'Jan 15 @ Lakehead'!W20+'Jan 16 @ Lakehead'!W20+'Jan 21 vs Brock'!W20+'Jan 23 vs Windsor'!W20+'Jan 28 vs Guelph'!W20+'Jan 30 @ Windsor'!W20+'Feb 5 @ York'!W20+'Feb 6 @ Toronto'!W20+'Feb 10 vs Western'!W20</f>
        <v>3.005787037037037E-2</v>
      </c>
      <c r="AE20" s="173">
        <f>'Oct 9 vs Concordia'!X20+'Oct 10 vs UQTR'!X20+'Oct 15 vs Guelph'!X20+'Oct 17 @ Western'!X20+'Oct 22 @ Guelph'!X20+'Oct 30 vs York'!X20+'Oct 31 @ Brock'!X20+'Nov 5 @ Laurier'!X20+'Nov 6 vs McGill'!X20+'Nov 13 @ Nipissing'!X20+'Nov 14 @ Laurentian'!X20+'Nov 20 vs Carleton'!X20+'Nov 21 vs RMC'!X20+'Nov 26 vs Laurier'!X20+'Nov 28 @ Waterloo'!X20+'Dec 4 @ UOIT'!X20+'Dec 5 @ Queen''s'!X20+'Jan 6 vs Toronto'!X20+'Jan 8 vs Waterloo'!X20+'Jan 15 @ Lakehead'!X20+'Jan 16 @ Lakehead'!X20+'Jan 21 vs Brock'!X20+'Jan 23 vs Windsor'!X20+'Jan 28 vs Guelph'!X20+'Jan 30 @ Windsor'!X20+'Feb 5 @ York'!X20+'Feb 6 @ Toronto'!X20+'Feb 10 vs Western'!X20</f>
        <v>34</v>
      </c>
      <c r="AF20" s="23">
        <f>'Oct 9 vs Concordia'!Y20+'Oct 10 vs UQTR'!Y20+'Oct 15 vs Guelph'!Y20+'Oct 17 @ Western'!Y20+'Oct 22 @ Guelph'!Y20+'Oct 30 vs York'!Y20+'Oct 31 @ Brock'!Y20+'Nov 5 @ Laurier'!Y20+'Nov 6 vs McGill'!Y20+'Nov 13 @ Nipissing'!Y20+'Nov 14 @ Laurentian'!Y20+'Nov 20 vs Carleton'!Y20+'Nov 21 vs RMC'!Y20+'Nov 26 vs Laurier'!Y20+'Nov 28 @ Waterloo'!Y20+'Dec 4 @ UOIT'!Y20+'Dec 5 @ Queen''s'!Y20+'Jan 6 vs Toronto'!Y20+'Jan 8 vs Waterloo'!Y20+'Jan 15 @ Lakehead'!Y20+'Jan 16 @ Lakehead'!Y20+'Jan 21 vs Brock'!Y20+'Jan 23 vs Windsor'!Y20+'Jan 28 vs Guelph'!Y20+'Jan 30 @ Windsor'!Y20+'Feb 5 @ York'!Y20+'Feb 6 @ Toronto'!Y20+'Feb 10 vs Western'!Y20</f>
        <v>20</v>
      </c>
      <c r="AG20" s="290">
        <f t="shared" si="21"/>
        <v>14</v>
      </c>
      <c r="AH20" s="352"/>
      <c r="AI20" s="355"/>
      <c r="AJ20" s="23"/>
      <c r="AK20" s="339"/>
      <c r="AL20" s="23"/>
      <c r="AM20" s="173"/>
      <c r="AN20" s="23"/>
      <c r="AO20" s="339"/>
      <c r="AP20" s="23"/>
      <c r="AQ20" s="173"/>
      <c r="AR20" s="23"/>
      <c r="AS20" s="339"/>
      <c r="AT20" s="23"/>
      <c r="AU20" s="173"/>
      <c r="AV20" s="23"/>
      <c r="AW20" s="339"/>
      <c r="AX20" s="23"/>
      <c r="AY20" s="173"/>
      <c r="BB20" s="173">
        <f t="shared" si="2"/>
        <v>7</v>
      </c>
      <c r="BC20" s="471" t="s">
        <v>215</v>
      </c>
      <c r="BD20" s="443">
        <f t="shared" si="3"/>
        <v>6</v>
      </c>
      <c r="BE20" s="443">
        <f t="shared" si="4"/>
        <v>0</v>
      </c>
      <c r="BF20" s="23">
        <f t="shared" si="5"/>
        <v>0</v>
      </c>
      <c r="BG20" s="79">
        <f t="shared" si="6"/>
        <v>0</v>
      </c>
      <c r="BH20" s="181">
        <f t="shared" si="7"/>
        <v>-2</v>
      </c>
      <c r="BI20" s="173">
        <f t="shared" si="8"/>
        <v>0</v>
      </c>
      <c r="BJ20" s="236">
        <f t="shared" si="9"/>
        <v>1</v>
      </c>
      <c r="BK20" s="173">
        <f>I20</f>
        <v>0</v>
      </c>
      <c r="BL20" s="79">
        <f t="shared" si="10"/>
        <v>1</v>
      </c>
      <c r="BM20" s="34" t="e">
        <f t="shared" si="10"/>
        <v>#DIV/0!</v>
      </c>
      <c r="BN20" s="375">
        <f>L20</f>
        <v>0</v>
      </c>
      <c r="BO20" s="221">
        <f t="shared" si="11"/>
        <v>0</v>
      </c>
      <c r="BP20" s="12">
        <f t="shared" si="11"/>
        <v>0</v>
      </c>
      <c r="BQ20" s="48">
        <f t="shared" si="11"/>
        <v>0</v>
      </c>
      <c r="BR20" s="12">
        <f t="shared" si="11"/>
        <v>0</v>
      </c>
      <c r="BS20" s="236">
        <f t="shared" si="11"/>
        <v>0</v>
      </c>
      <c r="BT20" s="48">
        <f t="shared" si="12"/>
        <v>0</v>
      </c>
      <c r="BU20" s="12">
        <f t="shared" si="13"/>
        <v>0</v>
      </c>
      <c r="BV20" s="12">
        <f t="shared" si="14"/>
        <v>0</v>
      </c>
      <c r="BW20" s="375" t="e">
        <f t="shared" si="15"/>
        <v>#DIV/0!</v>
      </c>
      <c r="BX20" s="440">
        <f t="shared" si="16"/>
        <v>3.005787037037037E-2</v>
      </c>
      <c r="BY20" s="12">
        <f t="shared" si="16"/>
        <v>34</v>
      </c>
      <c r="BZ20" s="12">
        <f t="shared" si="16"/>
        <v>20</v>
      </c>
      <c r="CA20" s="236">
        <f t="shared" si="16"/>
        <v>14</v>
      </c>
      <c r="CK20" s="221">
        <f t="shared" si="22"/>
        <v>16</v>
      </c>
      <c r="CL20" s="476" t="s">
        <v>228</v>
      </c>
      <c r="CM20" s="316">
        <f t="shared" si="23"/>
        <v>5</v>
      </c>
      <c r="CN20" s="221">
        <f t="shared" si="24"/>
        <v>3</v>
      </c>
      <c r="CO20" s="12">
        <f t="shared" si="25"/>
        <v>6</v>
      </c>
      <c r="CP20" s="379">
        <f t="shared" si="26"/>
        <v>9</v>
      </c>
      <c r="CQ20" s="236">
        <f t="shared" si="27"/>
        <v>6</v>
      </c>
      <c r="CR20" s="221">
        <f t="shared" si="28"/>
        <v>2</v>
      </c>
      <c r="CS20" s="236">
        <f t="shared" si="29"/>
        <v>0</v>
      </c>
      <c r="CT20" s="221">
        <f t="shared" si="30"/>
        <v>6</v>
      </c>
      <c r="CU20" s="12">
        <f t="shared" si="31"/>
        <v>14</v>
      </c>
      <c r="CV20" s="66">
        <f t="shared" si="32"/>
        <v>2.3333333333333335</v>
      </c>
      <c r="CW20" s="281">
        <f t="shared" si="33"/>
        <v>0.21428571428571427</v>
      </c>
      <c r="CX20" s="12">
        <f t="shared" si="34"/>
        <v>0</v>
      </c>
      <c r="CY20" s="379">
        <f t="shared" si="35"/>
        <v>0</v>
      </c>
      <c r="CZ20" s="12">
        <f t="shared" si="36"/>
        <v>0</v>
      </c>
      <c r="DA20" s="12">
        <f t="shared" si="37"/>
        <v>0</v>
      </c>
      <c r="DB20" s="12">
        <f t="shared" si="38"/>
        <v>0</v>
      </c>
      <c r="DC20" s="221">
        <f t="shared" si="39"/>
        <v>63</v>
      </c>
      <c r="DD20" s="12">
        <f t="shared" si="40"/>
        <v>32</v>
      </c>
      <c r="DE20" s="12">
        <f t="shared" si="41"/>
        <v>95</v>
      </c>
      <c r="DF20" s="281">
        <f t="shared" si="42"/>
        <v>0.66315789473684206</v>
      </c>
      <c r="DG20" s="396">
        <f t="shared" si="43"/>
        <v>6.7141203703703703E-2</v>
      </c>
      <c r="DH20" s="12">
        <f t="shared" si="44"/>
        <v>65</v>
      </c>
      <c r="DI20" s="12">
        <f t="shared" si="45"/>
        <v>42</v>
      </c>
      <c r="DJ20" s="236">
        <f t="shared" si="46"/>
        <v>23</v>
      </c>
      <c r="DN20" s="202"/>
      <c r="DO20" s="47"/>
      <c r="DP20" s="485"/>
      <c r="DQ20" s="50"/>
      <c r="DR20" s="15"/>
      <c r="DS20" s="15"/>
      <c r="DT20" s="167"/>
      <c r="DU20" s="202"/>
      <c r="DV20" s="15"/>
      <c r="DW20" s="167"/>
      <c r="DX20" s="202"/>
      <c r="DY20" s="15"/>
      <c r="DZ20" s="15"/>
      <c r="EA20" s="167"/>
      <c r="EB20" s="480"/>
    </row>
    <row r="21" spans="1:132" ht="31" customHeight="1">
      <c r="A21" s="175">
        <v>8</v>
      </c>
      <c r="B21" s="165" t="s">
        <v>77</v>
      </c>
      <c r="C21" s="162">
        <f>'Oct 9 vs Concordia'!C21+'Oct 10 vs UQTR'!C21+'Oct 15 vs Guelph'!C21+'Oct 17 @ Western'!C21+'Oct 22 @ Guelph'!C21+'Oct 30 vs York'!C21+'Oct 31 @ Brock'!C21+'Nov 5 @ Laurier'!C21+'Nov 6 vs McGill'!C21+'Nov 13 @ Nipissing'!C21+'Nov 14 @ Laurentian'!C21+'Nov 20 vs Carleton'!C21+'Nov 21 vs RMC'!C21+'Nov 26 vs Laurier'!C21+'Nov 28 @ Waterloo'!C21+'Dec 4 @ UOIT'!C21+'Dec 5 @ Queen''s'!C21+'Jan 6 vs Toronto'!C21+'Jan 8 vs Waterloo'!C21+'Jan 15 @ Lakehead'!C21+'Jan 16 @ Lakehead'!C21+'Jan 21 vs Brock'!C21+'Jan 23 vs Windsor'!C21+'Jan 28 vs Guelph'!C21+'Jan 30 @ Windsor'!C21+'Feb 5 @ York'!C21+'Feb 6 @ Toronto'!C21+'Feb 10 vs Western'!C21</f>
        <v>15</v>
      </c>
      <c r="D21" s="150">
        <f>'Oct 9 vs Concordia'!D21+'Oct 10 vs UQTR'!D21+'Oct 15 vs Guelph'!D21+'Oct 17 @ Western'!D21+'Oct 22 @ Guelph'!D21+'Oct 30 vs York'!D21+'Oct 31 @ Brock'!D21+'Nov 5 @ Laurier'!D21+'Nov 6 vs McGill'!D21+'Nov 13 @ Nipissing'!D21+'Nov 14 @ Laurentian'!D21+'Nov 20 vs Carleton'!D21+'Nov 21 vs RMC'!D21+'Nov 26 vs Laurier'!D21+'Nov 28 @ Waterloo'!D21+'Dec 4 @ UOIT'!D21+'Dec 5 @ Queen''s'!D21+'Jan 6 vs Toronto'!D21+'Jan 8 vs Waterloo'!D21+'Jan 15 @ Lakehead'!D21+'Jan 16 @ Lakehead'!D21+'Jan 21 vs Brock'!D21+'Jan 23 vs Windsor'!D21+'Jan 28 vs Guelph'!D21+'Jan 30 @ Windsor'!D21+'Feb 5 @ York'!D21+'Feb 6 @ Toronto'!D21+'Feb 10 vs Western'!D21</f>
        <v>5</v>
      </c>
      <c r="E21" s="150">
        <f>'Oct 9 vs Concordia'!E21+'Oct 10 vs UQTR'!E21+'Oct 15 vs Guelph'!E21+'Oct 17 @ Western'!E21+'Oct 22 @ Guelph'!E21+'Oct 30 vs York'!E21+'Oct 31 @ Brock'!E21+'Nov 5 @ Laurier'!E21+'Nov 6 vs McGill'!E21+'Nov 13 @ Nipissing'!E21+'Nov 14 @ Laurentian'!E21+'Nov 20 vs Carleton'!E21+'Nov 21 vs RMC'!E21+'Nov 26 vs Laurier'!E21+'Nov 28 @ Waterloo'!E21+'Dec 4 @ UOIT'!E21+'Dec 5 @ Queen''s'!E21+'Jan 6 vs Toronto'!E21+'Jan 8 vs Waterloo'!E21+'Jan 15 @ Lakehead'!E21+'Jan 16 @ Lakehead'!E21+'Jan 21 vs Brock'!E21+'Jan 23 vs Windsor'!E21+'Jan 28 vs Guelph'!E21+'Jan 30 @ Windsor'!E21+'Feb 5 @ York'!E21+'Feb 6 @ Toronto'!E21+'Feb 10 vs Western'!E21</f>
        <v>3</v>
      </c>
      <c r="F21" s="170">
        <f t="shared" si="19"/>
        <v>8</v>
      </c>
      <c r="G21" s="174">
        <f>'Oct 9 vs Concordia'!G21+'Oct 10 vs UQTR'!G21+'Oct 15 vs Guelph'!G21+'Oct 17 @ Western'!G21+'Oct 22 @ Guelph'!G21+'Oct 30 vs York'!G21+'Oct 31 @ Brock'!G21+'Nov 5 @ Laurier'!G21+'Nov 6 vs McGill'!G21+'Nov 13 @ Nipissing'!G21+'Nov 14 @ Laurentian'!G21+'Nov 20 vs Carleton'!G21+'Nov 21 vs RMC'!G21+'Nov 26 vs Laurier'!G21+'Nov 28 @ Waterloo'!G21+'Dec 4 @ UOIT'!G21+'Dec 5 @ Queen''s'!G21+'Jan 6 vs Toronto'!G21+'Jan 8 vs Waterloo'!G21+'Jan 15 @ Lakehead'!G21+'Jan 16 @ Lakehead'!G21+'Jan 21 vs Brock'!G21+'Jan 23 vs Windsor'!G21+'Jan 28 vs Guelph'!G21+'Jan 30 @ Windsor'!G21+'Feb 5 @ York'!G21+'Feb 6 @ Toronto'!G21+'Feb 10 vs Western'!G21</f>
        <v>8</v>
      </c>
      <c r="H21" s="150">
        <f>'Oct 9 vs Concordia'!H21+'Oct 10 vs UQTR'!H21+'Oct 15 vs Guelph'!H21+'Oct 17 @ Western'!H21+'Oct 22 @ Guelph'!H21+'Oct 30 vs York'!H21+'Oct 31 @ Brock'!H21+'Nov 5 @ Laurier'!H21+'Nov 6 vs McGill'!H21+'Nov 13 @ Nipissing'!H21+'Nov 14 @ Laurentian'!H21+'Nov 20 vs Carleton'!H21+'Nov 21 vs RMC'!H21+'Nov 26 vs Laurier'!H21+'Nov 28 @ Waterloo'!H21+'Dec 4 @ UOIT'!H21+'Dec 5 @ Queen''s'!H21+'Jan 6 vs Toronto'!H21+'Jan 8 vs Waterloo'!H21+'Jan 15 @ Lakehead'!H21+'Jan 16 @ Lakehead'!H21+'Jan 21 vs Brock'!H21+'Jan 23 vs Windsor'!H21+'Jan 28 vs Guelph'!H21+'Jan 30 @ Windsor'!H21+'Feb 5 @ York'!H21+'Feb 6 @ Toronto'!H21+'Feb 10 vs Western'!H21</f>
        <v>-3</v>
      </c>
      <c r="I21" s="150">
        <f>'Oct 9 vs Concordia'!I21+'Oct 10 vs UQTR'!I21+'Oct 15 vs Guelph'!I21+'Oct 17 @ Western'!I21+'Oct 22 @ Guelph'!I21+'Oct 30 vs York'!I21+'Oct 31 @ Brock'!I21+'Nov 5 @ Laurier'!I21+'Nov 6 vs McGill'!I21+'Nov 13 @ Nipissing'!I21+'Nov 14 @ Laurentian'!I21+'Nov 20 vs Carleton'!I21+'Nov 21 vs RMC'!I21+'Nov 26 vs Laurier'!I21+'Nov 28 @ Waterloo'!I21+'Dec 4 @ UOIT'!I21+'Dec 5 @ Queen''s'!I21+'Jan 6 vs Toronto'!I21+'Jan 8 vs Waterloo'!I21+'Jan 15 @ Lakehead'!I21+'Jan 16 @ Lakehead'!I21+'Jan 21 vs Brock'!I21+'Jan 23 vs Windsor'!I21+'Jan 28 vs Guelph'!I21+'Jan 30 @ Windsor'!I21+'Feb 5 @ York'!I21+'Feb 6 @ Toronto'!I21+'Feb 10 vs Western'!I21</f>
        <v>36</v>
      </c>
      <c r="J21" s="170">
        <f>'Oct 9 vs Concordia'!J21+'Oct 10 vs UQTR'!J21+'Oct 15 vs Guelph'!J21+'Oct 17 @ Western'!J21+'Oct 22 @ Guelph'!J21+'Oct 30 vs York'!J21+'Oct 31 @ Brock'!J21+'Nov 5 @ Laurier'!J21+'Nov 6 vs McGill'!J21+'Nov 13 @ Nipissing'!J21+'Nov 14 @ Laurentian'!J21+'Nov 20 vs Carleton'!J21+'Nov 21 vs RMC'!J21+'Nov 26 vs Laurier'!J21+'Nov 28 @ Waterloo'!J21+'Dec 4 @ UOIT'!J21+'Dec 5 @ Queen''s'!J21+'Jan 6 vs Toronto'!J21+'Jan 8 vs Waterloo'!J21+'Jan 15 @ Lakehead'!J21+'Jan 16 @ Lakehead'!J21+'Jan 21 vs Brock'!J21+'Jan 23 vs Windsor'!J21+'Jan 28 vs Guelph'!J21+'Jan 30 @ Windsor'!J21+'Feb 5 @ York'!J21+'Feb 6 @ Toronto'!J21+'Feb 10 vs Western'!J21</f>
        <v>29</v>
      </c>
      <c r="K21" s="177">
        <f t="shared" si="47"/>
        <v>0.80555555555555558</v>
      </c>
      <c r="L21" s="151">
        <f t="shared" si="48"/>
        <v>0.17241379310344829</v>
      </c>
      <c r="M21" s="150">
        <f>'Oct 9 vs Concordia'!M21+'Oct 10 vs UQTR'!M21+'Oct 15 vs Guelph'!M21+'Oct 17 @ Western'!M21+'Oct 22 @ Guelph'!M21+'Oct 30 vs York'!M21+'Oct 31 @ Brock'!M21+'Nov 5 @ Laurier'!M21+'Nov 6 vs McGill'!M21+'Nov 13 @ Nipissing'!M21+'Nov 14 @ Laurentian'!M21+'Nov 20 vs Carleton'!M21+'Nov 21 vs RMC'!M21+'Nov 26 vs Laurier'!M21+'Nov 28 @ Waterloo'!M21+'Dec 4 @ UOIT'!M21+'Dec 5 @ Queen''s'!M21+'Jan 6 vs Toronto'!M21+'Jan 8 vs Waterloo'!M21+'Jan 15 @ Lakehead'!M21+'Jan 16 @ Lakehead'!M21+'Jan 21 vs Brock'!M21+'Jan 23 vs Windsor'!M21+'Jan 28 vs Guelph'!M21+'Jan 30 @ Windsor'!M21+'Feb 5 @ York'!M21+'Feb 6 @ Toronto'!M21+'Feb 10 vs Western'!M21</f>
        <v>0</v>
      </c>
      <c r="N21" s="170">
        <f>'Oct 9 vs Concordia'!N21+'Oct 10 vs UQTR'!N21+'Oct 15 vs Guelph'!N21+'Oct 17 @ Western'!N21+'Oct 22 @ Guelph'!N21+'Oct 30 vs York'!N21+'Oct 31 @ Brock'!N21+'Nov 5 @ Laurier'!N21+'Nov 6 vs McGill'!N21+'Nov 13 @ Nipissing'!N21+'Nov 14 @ Laurentian'!N21+'Nov 20 vs Carleton'!N21+'Nov 21 vs RMC'!N21+'Nov 26 vs Laurier'!N21+'Nov 28 @ Waterloo'!N21+'Dec 4 @ UOIT'!N21+'Dec 5 @ Queen''s'!N21+'Jan 6 vs Toronto'!N21+'Jan 8 vs Waterloo'!N21+'Jan 15 @ Lakehead'!N21+'Jan 16 @ Lakehead'!N21+'Jan 21 vs Brock'!N21+'Jan 23 vs Windsor'!N21+'Jan 28 vs Guelph'!N21+'Jan 30 @ Windsor'!N21+'Feb 5 @ York'!N21+'Feb 6 @ Toronto'!N21+'Feb 10 vs Western'!N21</f>
        <v>1</v>
      </c>
      <c r="O21" s="174">
        <f>'Oct 9 vs Concordia'!O21+'Oct 10 vs UQTR'!O21+'Oct 15 vs Guelph'!O21+'Oct 17 @ Western'!O21+'Oct 22 @ Guelph'!O21+'Oct 30 vs York'!O21+'Oct 31 @ Brock'!O21+'Nov 5 @ Laurier'!O21+'Nov 6 vs McGill'!O21+'Nov 13 @ Nipissing'!O21+'Nov 14 @ Laurentian'!O21+'Nov 20 vs Carleton'!O21+'Nov 21 vs RMC'!O21+'Nov 26 vs Laurier'!O21+'Nov 28 @ Waterloo'!O21+'Dec 4 @ UOIT'!O21+'Dec 5 @ Queen''s'!O21+'Jan 6 vs Toronto'!O21+'Jan 8 vs Waterloo'!O21+'Jan 15 @ Lakehead'!O21+'Jan 16 @ Lakehead'!O21+'Jan 21 vs Brock'!O21+'Jan 23 vs Windsor'!O21+'Jan 28 vs Guelph'!O21+'Jan 30 @ Windsor'!O21+'Feb 5 @ York'!O21+'Feb 6 @ Toronto'!O21+'Feb 10 vs Western'!O21</f>
        <v>1</v>
      </c>
      <c r="P21" s="150">
        <f>'Oct 9 vs Concordia'!P21+'Oct 10 vs UQTR'!P21+'Oct 15 vs Guelph'!P21+'Oct 17 @ Western'!P21+'Oct 22 @ Guelph'!P21+'Oct 30 vs York'!P21+'Oct 31 @ Brock'!P21+'Nov 5 @ Laurier'!P21+'Nov 6 vs McGill'!P21+'Nov 13 @ Nipissing'!P21+'Nov 14 @ Laurentian'!P21+'Nov 20 vs Carleton'!P21+'Nov 21 vs RMC'!P21+'Nov 26 vs Laurier'!P21+'Nov 28 @ Waterloo'!P21+'Dec 4 @ UOIT'!P21+'Dec 5 @ Queen''s'!P21+'Jan 6 vs Toronto'!P21+'Jan 8 vs Waterloo'!P21+'Jan 15 @ Lakehead'!P21+'Jan 16 @ Lakehead'!P21+'Jan 21 vs Brock'!P21+'Jan 23 vs Windsor'!P21+'Jan 28 vs Guelph'!P21+'Jan 30 @ Windsor'!P21+'Feb 5 @ York'!P21+'Feb 6 @ Toronto'!P21+'Feb 10 vs Western'!P21</f>
        <v>1</v>
      </c>
      <c r="Q21" s="331">
        <f>'Oct 9 vs Concordia'!Q21+'Oct 10 vs UQTR'!Q21+'Oct 15 vs Guelph'!Q21+'Oct 17 @ Western'!Q21+'Oct 22 @ Guelph'!Q21+'Oct 30 vs York'!Q21+'Oct 31 @ Brock'!Q21+'Nov 5 @ Laurier'!Q21+'Nov 6 vs McGill'!Q21+'Nov 13 @ Nipissing'!Q21+'Nov 14 @ Laurentian'!Q21+'Nov 20 vs Carleton'!Q21+'Nov 21 vs RMC'!Q21+'Nov 26 vs Laurier'!Q21+'Nov 28 @ Waterloo'!Q21+'Dec 4 @ UOIT'!Q21+'Dec 5 @ Queen''s'!Q21+'Jan 6 vs Toronto'!Q21+'Jan 8 vs Waterloo'!Q21+'Jan 15 @ Lakehead'!Q21+'Jan 16 @ Lakehead'!Q21+'Jan 21 vs Brock'!Q21+'Jan 23 vs Windsor'!Q21+'Jan 28 vs Guelph'!Q21+'Jan 30 @ Windsor'!Q21+'Feb 5 @ York'!Q21+'Feb 6 @ Toronto'!Q21+'Feb 10 vs Western'!Q21</f>
        <v>2</v>
      </c>
      <c r="R21" s="182">
        <f>'Oct 9 vs Concordia'!R21+'Oct 10 vs UQTR'!R21+'Oct 15 vs Guelph'!R21+'Oct 17 @ Western'!R21+'Oct 22 @ Guelph'!R21+'Oct 30 vs York'!R21+'Oct 31 @ Brock'!R21+'Nov 5 @ Laurier'!R21+'Nov 6 vs McGill'!R21+'Nov 13 @ Nipissing'!R21+'Nov 14 @ Laurentian'!R21+'Nov 20 vs Carleton'!R21+'Nov 21 vs RMC'!R21+'Nov 26 vs Laurier'!R21+'Nov 28 @ Waterloo'!R21+'Dec 4 @ UOIT'!R21+'Dec 5 @ Queen''s'!R21+'Jan 6 vs Toronto'!R21+'Jan 8 vs Waterloo'!R21+'Jan 15 @ Lakehead'!R21+'Jan 16 @ Lakehead'!R21+'Jan 21 vs Brock'!R21+'Jan 23 vs Windsor'!R21+'Jan 28 vs Guelph'!R21+'Jan 30 @ Windsor'!R21+'Feb 5 @ York'!R21+'Feb 6 @ Toronto'!R21+'Feb 10 vs Western'!R21</f>
        <v>17</v>
      </c>
      <c r="S21" s="162">
        <f>'Oct 9 vs Concordia'!S21+'Oct 10 vs UQTR'!S21+'Oct 15 vs Guelph'!S21+'Oct 17 @ Western'!S21+'Oct 22 @ Guelph'!S21+'Oct 30 vs York'!S21+'Oct 31 @ Brock'!S21+'Nov 5 @ Laurier'!S21+'Nov 6 vs McGill'!S21+'Nov 13 @ Nipissing'!S21+'Nov 14 @ Laurentian'!S21+'Nov 20 vs Carleton'!S21+'Nov 21 vs RMC'!S21+'Nov 26 vs Laurier'!S21+'Nov 28 @ Waterloo'!S21+'Dec 4 @ UOIT'!S21+'Dec 5 @ Queen''s'!S21+'Jan 6 vs Toronto'!S21+'Jan 8 vs Waterloo'!S21+'Jan 15 @ Lakehead'!S21+'Jan 16 @ Lakehead'!S21+'Jan 21 vs Brock'!S21+'Jan 23 vs Windsor'!S21+'Jan 28 vs Guelph'!S21+'Jan 30 @ Windsor'!S21+'Feb 5 @ York'!S21+'Feb 6 @ Toronto'!S21+'Feb 10 vs Western'!S21</f>
        <v>0</v>
      </c>
      <c r="T21" s="331">
        <f>'Oct 9 vs Concordia'!T21+'Oct 10 vs UQTR'!T21+'Oct 15 vs Guelph'!T21+'Oct 17 @ Western'!T21+'Oct 22 @ Guelph'!T21+'Oct 30 vs York'!T21+'Oct 31 @ Brock'!T21+'Nov 5 @ Laurier'!T21+'Nov 6 vs McGill'!T21+'Nov 13 @ Nipissing'!T21+'Nov 14 @ Laurentian'!T21+'Nov 20 vs Carleton'!T21+'Nov 21 vs RMC'!T21+'Nov 26 vs Laurier'!T21+'Nov 28 @ Waterloo'!T21+'Dec 4 @ UOIT'!T21+'Dec 5 @ Queen''s'!T21+'Jan 6 vs Toronto'!T21+'Jan 8 vs Waterloo'!T21+'Jan 15 @ Lakehead'!T21+'Jan 16 @ Lakehead'!T21+'Jan 21 vs Brock'!T21+'Jan 23 vs Windsor'!T21+'Jan 28 vs Guelph'!T21+'Jan 30 @ Windsor'!T21+'Feb 5 @ York'!T21+'Feb 6 @ Toronto'!T21+'Feb 10 vs Western'!T21</f>
        <v>4</v>
      </c>
      <c r="U21" s="331">
        <f t="shared" si="20"/>
        <v>4</v>
      </c>
      <c r="V21" s="496">
        <f t="shared" si="49"/>
        <v>0</v>
      </c>
      <c r="W21" s="50"/>
      <c r="X21" s="15"/>
      <c r="Y21" s="15"/>
      <c r="Z21" s="47"/>
      <c r="AA21" s="286">
        <v>8</v>
      </c>
      <c r="AB21" s="287" t="s">
        <v>77</v>
      </c>
      <c r="AC21" s="317">
        <f t="shared" si="1"/>
        <v>15</v>
      </c>
      <c r="AD21" s="321">
        <f>'Oct 9 vs Concordia'!W21+'Oct 10 vs UQTR'!W21+'Oct 15 vs Guelph'!W21+'Oct 17 @ Western'!W21+'Oct 22 @ Guelph'!W21+'Oct 30 vs York'!W21+'Oct 31 @ Brock'!W21+'Nov 5 @ Laurier'!W21+'Nov 6 vs McGill'!W21+'Nov 13 @ Nipissing'!W21+'Nov 14 @ Laurentian'!W21+'Nov 20 vs Carleton'!W21+'Nov 21 vs RMC'!W21+'Nov 26 vs Laurier'!W21+'Nov 28 @ Waterloo'!W21+'Dec 4 @ UOIT'!W21+'Dec 5 @ Queen''s'!W21+'Jan 6 vs Toronto'!W21+'Jan 8 vs Waterloo'!W21+'Jan 15 @ Lakehead'!W21+'Jan 16 @ Lakehead'!W21+'Jan 21 vs Brock'!W21+'Jan 23 vs Windsor'!W21+'Jan 28 vs Guelph'!W21+'Jan 30 @ Windsor'!W21+'Feb 5 @ York'!W21+'Feb 6 @ Toronto'!W21+'Feb 10 vs Western'!W21</f>
        <v>0.14074074074074075</v>
      </c>
      <c r="AE21" s="174">
        <f>'Oct 9 vs Concordia'!X21+'Oct 10 vs UQTR'!X21+'Oct 15 vs Guelph'!X21+'Oct 17 @ Western'!X21+'Oct 22 @ Guelph'!X21+'Oct 30 vs York'!X21+'Oct 31 @ Brock'!X21+'Nov 5 @ Laurier'!X21+'Nov 6 vs McGill'!X21+'Nov 13 @ Nipissing'!X21+'Nov 14 @ Laurentian'!X21+'Nov 20 vs Carleton'!X21+'Nov 21 vs RMC'!X21+'Nov 26 vs Laurier'!X21+'Nov 28 @ Waterloo'!X21+'Dec 4 @ UOIT'!X21+'Dec 5 @ Queen''s'!X21+'Jan 6 vs Toronto'!X21+'Jan 8 vs Waterloo'!X21+'Jan 15 @ Lakehead'!X21+'Jan 16 @ Lakehead'!X21+'Jan 21 vs Brock'!X21+'Jan 23 vs Windsor'!X21+'Jan 28 vs Guelph'!X21+'Jan 30 @ Windsor'!X21+'Feb 5 @ York'!X21+'Feb 6 @ Toronto'!X21+'Feb 10 vs Western'!X21</f>
        <v>100</v>
      </c>
      <c r="AF21" s="150">
        <f>'Oct 9 vs Concordia'!Y21+'Oct 10 vs UQTR'!Y21+'Oct 15 vs Guelph'!Y21+'Oct 17 @ Western'!Y21+'Oct 22 @ Guelph'!Y21+'Oct 30 vs York'!Y21+'Oct 31 @ Brock'!Y21+'Nov 5 @ Laurier'!Y21+'Nov 6 vs McGill'!Y21+'Nov 13 @ Nipissing'!Y21+'Nov 14 @ Laurentian'!Y21+'Nov 20 vs Carleton'!Y21+'Nov 21 vs RMC'!Y21+'Nov 26 vs Laurier'!Y21+'Nov 28 @ Waterloo'!Y21+'Dec 4 @ UOIT'!Y21+'Dec 5 @ Queen''s'!Y21+'Jan 6 vs Toronto'!Y21+'Jan 8 vs Waterloo'!Y21+'Jan 15 @ Lakehead'!Y21+'Jan 16 @ Lakehead'!Y21+'Jan 21 vs Brock'!Y21+'Jan 23 vs Windsor'!Y21+'Jan 28 vs Guelph'!Y21+'Jan 30 @ Windsor'!Y21+'Feb 5 @ York'!Y21+'Feb 6 @ Toronto'!Y21+'Feb 10 vs Western'!Y21</f>
        <v>99</v>
      </c>
      <c r="AG21" s="289">
        <f t="shared" si="21"/>
        <v>1</v>
      </c>
      <c r="AH21" s="351"/>
      <c r="AI21" s="354"/>
      <c r="AJ21" s="331"/>
      <c r="AK21" s="338"/>
      <c r="AL21" s="331"/>
      <c r="AM21" s="330"/>
      <c r="AN21" s="331"/>
      <c r="AO21" s="338"/>
      <c r="AP21" s="331"/>
      <c r="AQ21" s="330"/>
      <c r="AR21" s="331"/>
      <c r="AS21" s="338"/>
      <c r="AT21" s="331"/>
      <c r="AU21" s="330"/>
      <c r="AV21" s="331"/>
      <c r="AW21" s="338"/>
      <c r="AX21" s="331"/>
      <c r="AY21" s="330"/>
      <c r="BB21" s="330">
        <f t="shared" ref="BB21:BG21" si="52">A31</f>
        <v>22</v>
      </c>
      <c r="BC21" s="470" t="s">
        <v>216</v>
      </c>
      <c r="BD21" s="444">
        <f t="shared" si="52"/>
        <v>21</v>
      </c>
      <c r="BE21" s="447">
        <f t="shared" si="52"/>
        <v>1</v>
      </c>
      <c r="BF21" s="331">
        <f t="shared" si="52"/>
        <v>6</v>
      </c>
      <c r="BG21" s="170">
        <f t="shared" si="52"/>
        <v>7</v>
      </c>
      <c r="BH21" s="182">
        <f>H31</f>
        <v>3</v>
      </c>
      <c r="BI21" s="358">
        <f>G31</f>
        <v>8</v>
      </c>
      <c r="BJ21" s="365">
        <f>R31</f>
        <v>16</v>
      </c>
      <c r="BK21" s="404">
        <f t="shared" ref="BK21:BS21" si="53">I31</f>
        <v>70</v>
      </c>
      <c r="BL21" s="362">
        <f t="shared" si="53"/>
        <v>41</v>
      </c>
      <c r="BM21" s="374">
        <f t="shared" si="53"/>
        <v>0.58571428571428574</v>
      </c>
      <c r="BN21" s="376">
        <f t="shared" si="53"/>
        <v>2.4390243902439025E-2</v>
      </c>
      <c r="BO21" s="363">
        <f t="shared" si="53"/>
        <v>1</v>
      </c>
      <c r="BP21" s="364">
        <f t="shared" si="53"/>
        <v>0</v>
      </c>
      <c r="BQ21" s="381">
        <f t="shared" si="53"/>
        <v>0</v>
      </c>
      <c r="BR21" s="364">
        <f t="shared" si="53"/>
        <v>0</v>
      </c>
      <c r="BS21" s="365">
        <f t="shared" si="53"/>
        <v>0</v>
      </c>
      <c r="BT21" s="381">
        <f>S31</f>
        <v>0</v>
      </c>
      <c r="BU21" s="364">
        <f>T31</f>
        <v>0</v>
      </c>
      <c r="BV21" s="364">
        <f>U31</f>
        <v>0</v>
      </c>
      <c r="BW21" s="376" t="e">
        <f>V31</f>
        <v>#DIV/0!</v>
      </c>
      <c r="BX21" s="441">
        <f>AD31</f>
        <v>0.26900462962962962</v>
      </c>
      <c r="BY21" s="364">
        <f>AE31</f>
        <v>202</v>
      </c>
      <c r="BZ21" s="364">
        <f>AF31</f>
        <v>198</v>
      </c>
      <c r="CA21" s="365">
        <f>AG31</f>
        <v>4</v>
      </c>
      <c r="CK21" s="363">
        <f t="shared" si="22"/>
        <v>17</v>
      </c>
      <c r="CL21" s="477" t="s">
        <v>229</v>
      </c>
      <c r="CM21" s="413">
        <f t="shared" si="23"/>
        <v>18</v>
      </c>
      <c r="CN21" s="363">
        <f t="shared" si="24"/>
        <v>2</v>
      </c>
      <c r="CO21" s="364">
        <f t="shared" si="25"/>
        <v>2</v>
      </c>
      <c r="CP21" s="382">
        <f t="shared" si="26"/>
        <v>4</v>
      </c>
      <c r="CQ21" s="365">
        <f t="shared" si="27"/>
        <v>3</v>
      </c>
      <c r="CR21" s="363">
        <f t="shared" si="28"/>
        <v>6</v>
      </c>
      <c r="CS21" s="365">
        <f t="shared" si="29"/>
        <v>4</v>
      </c>
      <c r="CT21" s="363">
        <f t="shared" si="30"/>
        <v>23</v>
      </c>
      <c r="CU21" s="364">
        <f t="shared" si="31"/>
        <v>16</v>
      </c>
      <c r="CV21" s="384">
        <f t="shared" si="32"/>
        <v>0.69565217391304346</v>
      </c>
      <c r="CW21" s="386">
        <f t="shared" si="33"/>
        <v>0.125</v>
      </c>
      <c r="CX21" s="364">
        <f t="shared" si="34"/>
        <v>0</v>
      </c>
      <c r="CY21" s="382">
        <f t="shared" si="35"/>
        <v>0</v>
      </c>
      <c r="CZ21" s="364">
        <f t="shared" si="36"/>
        <v>1</v>
      </c>
      <c r="DA21" s="364">
        <f t="shared" si="37"/>
        <v>0</v>
      </c>
      <c r="DB21" s="364">
        <f t="shared" si="38"/>
        <v>0</v>
      </c>
      <c r="DC21" s="363">
        <f t="shared" si="39"/>
        <v>0</v>
      </c>
      <c r="DD21" s="364">
        <f t="shared" si="40"/>
        <v>3</v>
      </c>
      <c r="DE21" s="364">
        <f t="shared" si="41"/>
        <v>3</v>
      </c>
      <c r="DF21" s="386">
        <f t="shared" si="42"/>
        <v>0</v>
      </c>
      <c r="DG21" s="397">
        <f t="shared" si="43"/>
        <v>6.9826388888888882E-2</v>
      </c>
      <c r="DH21" s="364">
        <f t="shared" si="44"/>
        <v>53</v>
      </c>
      <c r="DI21" s="364">
        <f t="shared" si="45"/>
        <v>49</v>
      </c>
      <c r="DJ21" s="365">
        <f t="shared" si="46"/>
        <v>4</v>
      </c>
      <c r="DN21" s="366"/>
      <c r="DO21" s="368"/>
      <c r="DP21" s="486"/>
      <c r="DQ21" s="370"/>
      <c r="DR21" s="367"/>
      <c r="DS21" s="367"/>
      <c r="DT21" s="369"/>
      <c r="DU21" s="366"/>
      <c r="DV21" s="367"/>
      <c r="DW21" s="369"/>
      <c r="DX21" s="366"/>
      <c r="DY21" s="367"/>
      <c r="DZ21" s="367"/>
      <c r="EA21" s="369"/>
      <c r="EB21" s="481"/>
    </row>
    <row r="22" spans="1:132" ht="31" customHeight="1">
      <c r="A22" s="200">
        <v>9</v>
      </c>
      <c r="B22" s="166" t="s">
        <v>78</v>
      </c>
      <c r="C22" s="161">
        <f>'Oct 9 vs Concordia'!C22+'Oct 10 vs UQTR'!C22+'Oct 15 vs Guelph'!C22+'Oct 17 @ Western'!C22+'Oct 22 @ Guelph'!C22+'Oct 30 vs York'!C22+'Oct 31 @ Brock'!C22+'Nov 5 @ Laurier'!C22+'Nov 6 vs McGill'!C22+'Nov 13 @ Nipissing'!C22+'Nov 14 @ Laurentian'!C22+'Nov 20 vs Carleton'!C22+'Nov 21 vs RMC'!C22+'Nov 26 vs Laurier'!C22+'Nov 28 @ Waterloo'!C22+'Dec 4 @ UOIT'!C22+'Dec 5 @ Queen''s'!C22+'Jan 6 vs Toronto'!C22+'Jan 8 vs Waterloo'!C22+'Jan 15 @ Lakehead'!C22+'Jan 16 @ Lakehead'!C22+'Jan 21 vs Brock'!C22+'Jan 23 vs Windsor'!C22+'Jan 28 vs Guelph'!C22+'Jan 30 @ Windsor'!C22+'Feb 5 @ York'!C22+'Feb 6 @ Toronto'!C22+'Feb 10 vs Western'!C22</f>
        <v>22</v>
      </c>
      <c r="D22" s="23">
        <f>'Oct 9 vs Concordia'!D22+'Oct 10 vs UQTR'!D22+'Oct 15 vs Guelph'!D22+'Oct 17 @ Western'!D22+'Oct 22 @ Guelph'!D22+'Oct 30 vs York'!D22+'Oct 31 @ Brock'!D22+'Nov 5 @ Laurier'!D22+'Nov 6 vs McGill'!D22+'Nov 13 @ Nipissing'!D22+'Nov 14 @ Laurentian'!D22+'Nov 20 vs Carleton'!D22+'Nov 21 vs RMC'!D22+'Nov 26 vs Laurier'!D22+'Nov 28 @ Waterloo'!D22+'Dec 4 @ UOIT'!D22+'Dec 5 @ Queen''s'!D22+'Jan 6 vs Toronto'!D22+'Jan 8 vs Waterloo'!D22+'Jan 15 @ Lakehead'!D22+'Jan 16 @ Lakehead'!D22+'Jan 21 vs Brock'!D22+'Jan 23 vs Windsor'!D22+'Jan 28 vs Guelph'!D22+'Jan 30 @ Windsor'!D22+'Feb 5 @ York'!D22+'Feb 6 @ Toronto'!D22+'Feb 10 vs Western'!D22</f>
        <v>3</v>
      </c>
      <c r="E22" s="23">
        <f>'Oct 9 vs Concordia'!E22+'Oct 10 vs UQTR'!E22+'Oct 15 vs Guelph'!E22+'Oct 17 @ Western'!E22+'Oct 22 @ Guelph'!E22+'Oct 30 vs York'!E22+'Oct 31 @ Brock'!E22+'Nov 5 @ Laurier'!E22+'Nov 6 vs McGill'!E22+'Nov 13 @ Nipissing'!E22+'Nov 14 @ Laurentian'!E22+'Nov 20 vs Carleton'!E22+'Nov 21 vs RMC'!E22+'Nov 26 vs Laurier'!E22+'Nov 28 @ Waterloo'!E22+'Dec 4 @ UOIT'!E22+'Dec 5 @ Queen''s'!E22+'Jan 6 vs Toronto'!E22+'Jan 8 vs Waterloo'!E22+'Jan 15 @ Lakehead'!E22+'Jan 16 @ Lakehead'!E22+'Jan 21 vs Brock'!E22+'Jan 23 vs Windsor'!E22+'Jan 28 vs Guelph'!E22+'Jan 30 @ Windsor'!E22+'Feb 5 @ York'!E22+'Feb 6 @ Toronto'!E22+'Feb 10 vs Western'!E22</f>
        <v>1</v>
      </c>
      <c r="F22" s="79">
        <f t="shared" si="19"/>
        <v>4</v>
      </c>
      <c r="G22" s="173">
        <f>'Oct 9 vs Concordia'!G22+'Oct 10 vs UQTR'!G22+'Oct 15 vs Guelph'!G22+'Oct 17 @ Western'!G22+'Oct 22 @ Guelph'!G22+'Oct 30 vs York'!G22+'Oct 31 @ Brock'!G22+'Nov 5 @ Laurier'!G22+'Nov 6 vs McGill'!G22+'Nov 13 @ Nipissing'!G22+'Nov 14 @ Laurentian'!G22+'Nov 20 vs Carleton'!G22+'Nov 21 vs RMC'!G22+'Nov 26 vs Laurier'!G22+'Nov 28 @ Waterloo'!G22+'Dec 4 @ UOIT'!G22+'Dec 5 @ Queen''s'!G22+'Jan 6 vs Toronto'!G22+'Jan 8 vs Waterloo'!G22+'Jan 15 @ Lakehead'!G22+'Jan 16 @ Lakehead'!G22+'Jan 21 vs Brock'!G22+'Jan 23 vs Windsor'!G22+'Jan 28 vs Guelph'!G22+'Jan 30 @ Windsor'!G22+'Feb 5 @ York'!G22+'Feb 6 @ Toronto'!G22+'Feb 10 vs Western'!G22</f>
        <v>6</v>
      </c>
      <c r="H22" s="23">
        <f>'Oct 9 vs Concordia'!H22+'Oct 10 vs UQTR'!H22+'Oct 15 vs Guelph'!H22+'Oct 17 @ Western'!H22+'Oct 22 @ Guelph'!H22+'Oct 30 vs York'!H22+'Oct 31 @ Brock'!H22+'Nov 5 @ Laurier'!H22+'Nov 6 vs McGill'!H22+'Nov 13 @ Nipissing'!H22+'Nov 14 @ Laurentian'!H22+'Nov 20 vs Carleton'!H22+'Nov 21 vs RMC'!H22+'Nov 26 vs Laurier'!H22+'Nov 28 @ Waterloo'!H22+'Dec 4 @ UOIT'!H22+'Dec 5 @ Queen''s'!H22+'Jan 6 vs Toronto'!H22+'Jan 8 vs Waterloo'!H22+'Jan 15 @ Lakehead'!H22+'Jan 16 @ Lakehead'!H22+'Jan 21 vs Brock'!H22+'Jan 23 vs Windsor'!H22+'Jan 28 vs Guelph'!H22+'Jan 30 @ Windsor'!H22+'Feb 5 @ York'!H22+'Feb 6 @ Toronto'!H22+'Feb 10 vs Western'!H22</f>
        <v>0</v>
      </c>
      <c r="I22" s="23">
        <f>'Oct 9 vs Concordia'!I22+'Oct 10 vs UQTR'!I22+'Oct 15 vs Guelph'!I22+'Oct 17 @ Western'!I22+'Oct 22 @ Guelph'!I22+'Oct 30 vs York'!I22+'Oct 31 @ Brock'!I22+'Nov 5 @ Laurier'!I22+'Nov 6 vs McGill'!I22+'Nov 13 @ Nipissing'!I22+'Nov 14 @ Laurentian'!I22+'Nov 20 vs Carleton'!I22+'Nov 21 vs RMC'!I22+'Nov 26 vs Laurier'!I22+'Nov 28 @ Waterloo'!I22+'Dec 4 @ UOIT'!I22+'Dec 5 @ Queen''s'!I22+'Jan 6 vs Toronto'!I22+'Jan 8 vs Waterloo'!I22+'Jan 15 @ Lakehead'!I22+'Jan 16 @ Lakehead'!I22+'Jan 21 vs Brock'!I22+'Jan 23 vs Windsor'!I22+'Jan 28 vs Guelph'!I22+'Jan 30 @ Windsor'!I22+'Feb 5 @ York'!I22+'Feb 6 @ Toronto'!I22+'Feb 10 vs Western'!I22</f>
        <v>30</v>
      </c>
      <c r="J22" s="79">
        <f>'Oct 9 vs Concordia'!J22+'Oct 10 vs UQTR'!J22+'Oct 15 vs Guelph'!J22+'Oct 17 @ Western'!J22+'Oct 22 @ Guelph'!J22+'Oct 30 vs York'!J22+'Oct 31 @ Brock'!J22+'Nov 5 @ Laurier'!J22+'Nov 6 vs McGill'!J22+'Nov 13 @ Nipissing'!J22+'Nov 14 @ Laurentian'!J22+'Nov 20 vs Carleton'!J22+'Nov 21 vs RMC'!J22+'Nov 26 vs Laurier'!J22+'Nov 28 @ Waterloo'!J22+'Dec 4 @ UOIT'!J22+'Dec 5 @ Queen''s'!J22+'Jan 6 vs Toronto'!J22+'Jan 8 vs Waterloo'!J22+'Jan 15 @ Lakehead'!J22+'Jan 16 @ Lakehead'!J22+'Jan 21 vs Brock'!J22+'Jan 23 vs Windsor'!J22+'Jan 28 vs Guelph'!J22+'Jan 30 @ Windsor'!J22+'Feb 5 @ York'!J22+'Feb 6 @ Toronto'!J22+'Feb 10 vs Western'!J22</f>
        <v>29</v>
      </c>
      <c r="K22" s="176">
        <f t="shared" si="47"/>
        <v>0.96666666666666667</v>
      </c>
      <c r="L22" s="67">
        <f t="shared" si="48"/>
        <v>0.10344827586206896</v>
      </c>
      <c r="M22" s="23">
        <f>'Oct 9 vs Concordia'!M22+'Oct 10 vs UQTR'!M22+'Oct 15 vs Guelph'!M22+'Oct 17 @ Western'!M22+'Oct 22 @ Guelph'!M22+'Oct 30 vs York'!M22+'Oct 31 @ Brock'!M22+'Nov 5 @ Laurier'!M22+'Nov 6 vs McGill'!M22+'Nov 13 @ Nipissing'!M22+'Nov 14 @ Laurentian'!M22+'Nov 20 vs Carleton'!M22+'Nov 21 vs RMC'!M22+'Nov 26 vs Laurier'!M22+'Nov 28 @ Waterloo'!M22+'Dec 4 @ UOIT'!M22+'Dec 5 @ Queen''s'!M22+'Jan 6 vs Toronto'!M22+'Jan 8 vs Waterloo'!M22+'Jan 15 @ Lakehead'!M22+'Jan 16 @ Lakehead'!M22+'Jan 21 vs Brock'!M22+'Jan 23 vs Windsor'!M22+'Jan 28 vs Guelph'!M22+'Jan 30 @ Windsor'!M22+'Feb 5 @ York'!M22+'Feb 6 @ Toronto'!M22+'Feb 10 vs Western'!M22</f>
        <v>0</v>
      </c>
      <c r="N22" s="79">
        <f>'Oct 9 vs Concordia'!N22+'Oct 10 vs UQTR'!N22+'Oct 15 vs Guelph'!N22+'Oct 17 @ Western'!N22+'Oct 22 @ Guelph'!N22+'Oct 30 vs York'!N22+'Oct 31 @ Brock'!N22+'Nov 5 @ Laurier'!N22+'Nov 6 vs McGill'!N22+'Nov 13 @ Nipissing'!N22+'Nov 14 @ Laurentian'!N22+'Nov 20 vs Carleton'!N22+'Nov 21 vs RMC'!N22+'Nov 26 vs Laurier'!N22+'Nov 28 @ Waterloo'!N22+'Dec 4 @ UOIT'!N22+'Dec 5 @ Queen''s'!N22+'Jan 6 vs Toronto'!N22+'Jan 8 vs Waterloo'!N22+'Jan 15 @ Lakehead'!N22+'Jan 16 @ Lakehead'!N22+'Jan 21 vs Brock'!N22+'Jan 23 vs Windsor'!N22+'Jan 28 vs Guelph'!N22+'Jan 30 @ Windsor'!N22+'Feb 5 @ York'!N22+'Feb 6 @ Toronto'!N22+'Feb 10 vs Western'!N22</f>
        <v>0</v>
      </c>
      <c r="O22" s="173">
        <f>'Oct 9 vs Concordia'!O22+'Oct 10 vs UQTR'!O22+'Oct 15 vs Guelph'!O22+'Oct 17 @ Western'!O22+'Oct 22 @ Guelph'!O22+'Oct 30 vs York'!O22+'Oct 31 @ Brock'!O22+'Nov 5 @ Laurier'!O22+'Nov 6 vs McGill'!O22+'Nov 13 @ Nipissing'!O22+'Nov 14 @ Laurentian'!O22+'Nov 20 vs Carleton'!O22+'Nov 21 vs RMC'!O22+'Nov 26 vs Laurier'!O22+'Nov 28 @ Waterloo'!O22+'Dec 4 @ UOIT'!O22+'Dec 5 @ Queen''s'!O22+'Jan 6 vs Toronto'!O22+'Jan 8 vs Waterloo'!O22+'Jan 15 @ Lakehead'!O22+'Jan 16 @ Lakehead'!O22+'Jan 21 vs Brock'!O22+'Jan 23 vs Windsor'!O22+'Jan 28 vs Guelph'!O22+'Jan 30 @ Windsor'!O22+'Feb 5 @ York'!O22+'Feb 6 @ Toronto'!O22+'Feb 10 vs Western'!O22</f>
        <v>0</v>
      </c>
      <c r="P22" s="23">
        <f>'Oct 9 vs Concordia'!P22+'Oct 10 vs UQTR'!P22+'Oct 15 vs Guelph'!P22+'Oct 17 @ Western'!P22+'Oct 22 @ Guelph'!P22+'Oct 30 vs York'!P22+'Oct 31 @ Brock'!P22+'Nov 5 @ Laurier'!P22+'Nov 6 vs McGill'!P22+'Nov 13 @ Nipissing'!P22+'Nov 14 @ Laurentian'!P22+'Nov 20 vs Carleton'!P22+'Nov 21 vs RMC'!P22+'Nov 26 vs Laurier'!P22+'Nov 28 @ Waterloo'!P22+'Dec 4 @ UOIT'!P22+'Dec 5 @ Queen''s'!P22+'Jan 6 vs Toronto'!P22+'Jan 8 vs Waterloo'!P22+'Jan 15 @ Lakehead'!P22+'Jan 16 @ Lakehead'!P22+'Jan 21 vs Brock'!P22+'Jan 23 vs Windsor'!P22+'Jan 28 vs Guelph'!P22+'Jan 30 @ Windsor'!P22+'Feb 5 @ York'!P22+'Feb 6 @ Toronto'!P22+'Feb 10 vs Western'!P22</f>
        <v>0</v>
      </c>
      <c r="Q22" s="23">
        <f>'Oct 9 vs Concordia'!Q22+'Oct 10 vs UQTR'!Q22+'Oct 15 vs Guelph'!Q22+'Oct 17 @ Western'!Q22+'Oct 22 @ Guelph'!Q22+'Oct 30 vs York'!Q22+'Oct 31 @ Brock'!Q22+'Nov 5 @ Laurier'!Q22+'Nov 6 vs McGill'!Q22+'Nov 13 @ Nipissing'!Q22+'Nov 14 @ Laurentian'!Q22+'Nov 20 vs Carleton'!Q22+'Nov 21 vs RMC'!Q22+'Nov 26 vs Laurier'!Q22+'Nov 28 @ Waterloo'!Q22+'Dec 4 @ UOIT'!Q22+'Dec 5 @ Queen''s'!Q22+'Jan 6 vs Toronto'!Q22+'Jan 8 vs Waterloo'!Q22+'Jan 15 @ Lakehead'!Q22+'Jan 16 @ Lakehead'!Q22+'Jan 21 vs Brock'!Q22+'Jan 23 vs Windsor'!Q22+'Jan 28 vs Guelph'!Q22+'Jan 30 @ Windsor'!Q22+'Feb 5 @ York'!Q22+'Feb 6 @ Toronto'!Q22+'Feb 10 vs Western'!Q22</f>
        <v>0</v>
      </c>
      <c r="R22" s="181">
        <f>'Oct 9 vs Concordia'!R22+'Oct 10 vs UQTR'!R22+'Oct 15 vs Guelph'!R22+'Oct 17 @ Western'!R22+'Oct 22 @ Guelph'!R22+'Oct 30 vs York'!R22+'Oct 31 @ Brock'!R22+'Nov 5 @ Laurier'!R22+'Nov 6 vs McGill'!R22+'Nov 13 @ Nipissing'!R22+'Nov 14 @ Laurentian'!R22+'Nov 20 vs Carleton'!R22+'Nov 21 vs RMC'!R22+'Nov 26 vs Laurier'!R22+'Nov 28 @ Waterloo'!R22+'Dec 4 @ UOIT'!R22+'Dec 5 @ Queen''s'!R22+'Jan 6 vs Toronto'!R22+'Jan 8 vs Waterloo'!R22+'Jan 15 @ Lakehead'!R22+'Jan 16 @ Lakehead'!R22+'Jan 21 vs Brock'!R22+'Jan 23 vs Windsor'!R22+'Jan 28 vs Guelph'!R22+'Jan 30 @ Windsor'!R22+'Feb 5 @ York'!R22+'Feb 6 @ Toronto'!R22+'Feb 10 vs Western'!R22</f>
        <v>16</v>
      </c>
      <c r="S22" s="161">
        <f>'Oct 9 vs Concordia'!S22+'Oct 10 vs UQTR'!S22+'Oct 15 vs Guelph'!S22+'Oct 17 @ Western'!S22+'Oct 22 @ Guelph'!S22+'Oct 30 vs York'!S22+'Oct 31 @ Brock'!S22+'Nov 5 @ Laurier'!S22+'Nov 6 vs McGill'!S22+'Nov 13 @ Nipissing'!S22+'Nov 14 @ Laurentian'!S22+'Nov 20 vs Carleton'!S22+'Nov 21 vs RMC'!S22+'Nov 26 vs Laurier'!S22+'Nov 28 @ Waterloo'!S22+'Dec 4 @ UOIT'!S22+'Dec 5 @ Queen''s'!S22+'Jan 6 vs Toronto'!S22+'Jan 8 vs Waterloo'!S22+'Jan 15 @ Lakehead'!S22+'Jan 16 @ Lakehead'!S22+'Jan 21 vs Brock'!S22+'Jan 23 vs Windsor'!S22+'Jan 28 vs Guelph'!S22+'Jan 30 @ Windsor'!S22+'Feb 5 @ York'!S22+'Feb 6 @ Toronto'!S22+'Feb 10 vs Western'!S22</f>
        <v>80</v>
      </c>
      <c r="T22" s="23">
        <f>'Oct 9 vs Concordia'!T22+'Oct 10 vs UQTR'!T22+'Oct 15 vs Guelph'!T22+'Oct 17 @ Western'!T22+'Oct 22 @ Guelph'!T22+'Oct 30 vs York'!T22+'Oct 31 @ Brock'!T22+'Nov 5 @ Laurier'!T22+'Nov 6 vs McGill'!T22+'Nov 13 @ Nipissing'!T22+'Nov 14 @ Laurentian'!T22+'Nov 20 vs Carleton'!T22+'Nov 21 vs RMC'!T22+'Nov 26 vs Laurier'!T22+'Nov 28 @ Waterloo'!T22+'Dec 4 @ UOIT'!T22+'Dec 5 @ Queen''s'!T22+'Jan 6 vs Toronto'!T22+'Jan 8 vs Waterloo'!T22+'Jan 15 @ Lakehead'!T22+'Jan 16 @ Lakehead'!T22+'Jan 21 vs Brock'!T22+'Jan 23 vs Windsor'!T22+'Jan 28 vs Guelph'!T22+'Jan 30 @ Windsor'!T22+'Feb 5 @ York'!T22+'Feb 6 @ Toronto'!T22+'Feb 10 vs Western'!T22</f>
        <v>78</v>
      </c>
      <c r="U22" s="23">
        <f t="shared" si="20"/>
        <v>158</v>
      </c>
      <c r="V22" s="375">
        <f t="shared" si="49"/>
        <v>0.50632911392405067</v>
      </c>
      <c r="W22" s="50"/>
      <c r="X22" s="15"/>
      <c r="Y22" s="15"/>
      <c r="Z22" s="47"/>
      <c r="AA22" s="288">
        <v>9</v>
      </c>
      <c r="AB22" s="245" t="s">
        <v>78</v>
      </c>
      <c r="AC22" s="319">
        <f t="shared" si="1"/>
        <v>22</v>
      </c>
      <c r="AD22" s="320">
        <f>'Oct 9 vs Concordia'!W22+'Oct 10 vs UQTR'!W22+'Oct 15 vs Guelph'!W22+'Oct 17 @ Western'!W22+'Oct 22 @ Guelph'!W22+'Oct 30 vs York'!W22+'Oct 31 @ Brock'!W22+'Nov 5 @ Laurier'!W22+'Nov 6 vs McGill'!W22+'Nov 13 @ Nipissing'!W22+'Nov 14 @ Laurentian'!W22+'Nov 20 vs Carleton'!W22+'Nov 21 vs RMC'!W22+'Nov 26 vs Laurier'!W22+'Nov 28 @ Waterloo'!W22+'Dec 4 @ UOIT'!W22+'Dec 5 @ Queen''s'!W22+'Jan 6 vs Toronto'!W22+'Jan 8 vs Waterloo'!W22+'Jan 15 @ Lakehead'!W22+'Jan 16 @ Lakehead'!W22+'Jan 21 vs Brock'!W22+'Jan 23 vs Windsor'!W22+'Jan 28 vs Guelph'!W22+'Jan 30 @ Windsor'!W22+'Feb 5 @ York'!W22+'Feb 6 @ Toronto'!W22+'Feb 10 vs Western'!W22</f>
        <v>0.16828703703703704</v>
      </c>
      <c r="AE22" s="173">
        <f>'Oct 9 vs Concordia'!X22+'Oct 10 vs UQTR'!X22+'Oct 15 vs Guelph'!X22+'Oct 17 @ Western'!X22+'Oct 22 @ Guelph'!X22+'Oct 30 vs York'!X22+'Oct 31 @ Brock'!X22+'Nov 5 @ Laurier'!X22+'Nov 6 vs McGill'!X22+'Nov 13 @ Nipissing'!X22+'Nov 14 @ Laurentian'!X22+'Nov 20 vs Carleton'!X22+'Nov 21 vs RMC'!X22+'Nov 26 vs Laurier'!X22+'Nov 28 @ Waterloo'!X22+'Dec 4 @ UOIT'!X22+'Dec 5 @ Queen''s'!X22+'Jan 6 vs Toronto'!X22+'Jan 8 vs Waterloo'!X22+'Jan 15 @ Lakehead'!X22+'Jan 16 @ Lakehead'!X22+'Jan 21 vs Brock'!X22+'Jan 23 vs Windsor'!X22+'Jan 28 vs Guelph'!X22+'Jan 30 @ Windsor'!X22+'Feb 5 @ York'!X22+'Feb 6 @ Toronto'!X22+'Feb 10 vs Western'!X22</f>
        <v>123</v>
      </c>
      <c r="AF22" s="23">
        <f>'Oct 9 vs Concordia'!Y22+'Oct 10 vs UQTR'!Y22+'Oct 15 vs Guelph'!Y22+'Oct 17 @ Western'!Y22+'Oct 22 @ Guelph'!Y22+'Oct 30 vs York'!Y22+'Oct 31 @ Brock'!Y22+'Nov 5 @ Laurier'!Y22+'Nov 6 vs McGill'!Y22+'Nov 13 @ Nipissing'!Y22+'Nov 14 @ Laurentian'!Y22+'Nov 20 vs Carleton'!Y22+'Nov 21 vs RMC'!Y22+'Nov 26 vs Laurier'!Y22+'Nov 28 @ Waterloo'!Y22+'Dec 4 @ UOIT'!Y22+'Dec 5 @ Queen''s'!Y22+'Jan 6 vs Toronto'!Y22+'Jan 8 vs Waterloo'!Y22+'Jan 15 @ Lakehead'!Y22+'Jan 16 @ Lakehead'!Y22+'Jan 21 vs Brock'!Y22+'Jan 23 vs Windsor'!Y22+'Jan 28 vs Guelph'!Y22+'Jan 30 @ Windsor'!Y22+'Feb 5 @ York'!Y22+'Feb 6 @ Toronto'!Y22+'Feb 10 vs Western'!Y22</f>
        <v>141</v>
      </c>
      <c r="AG22" s="290">
        <f t="shared" si="21"/>
        <v>-18</v>
      </c>
      <c r="AH22" s="352"/>
      <c r="AI22" s="355"/>
      <c r="AJ22" s="23"/>
      <c r="AK22" s="339"/>
      <c r="AL22" s="23"/>
      <c r="AM22" s="173"/>
      <c r="AN22" s="23"/>
      <c r="AO22" s="339"/>
      <c r="AP22" s="23"/>
      <c r="AQ22" s="173"/>
      <c r="AR22" s="23"/>
      <c r="AS22" s="339"/>
      <c r="AT22" s="23"/>
      <c r="AU22" s="173"/>
      <c r="AV22" s="23"/>
      <c r="AW22" s="339"/>
      <c r="AX22" s="23"/>
      <c r="AY22" s="173"/>
      <c r="BB22" s="173">
        <f t="shared" ref="BB22:BG22" si="54">A36</f>
        <v>41</v>
      </c>
      <c r="BC22" s="471" t="s">
        <v>217</v>
      </c>
      <c r="BD22" s="443">
        <f t="shared" si="54"/>
        <v>22</v>
      </c>
      <c r="BE22" s="443">
        <f t="shared" si="54"/>
        <v>0</v>
      </c>
      <c r="BF22" s="23">
        <f t="shared" si="54"/>
        <v>4</v>
      </c>
      <c r="BG22" s="79">
        <f t="shared" si="54"/>
        <v>4</v>
      </c>
      <c r="BH22" s="181">
        <f>H36</f>
        <v>0</v>
      </c>
      <c r="BI22" s="173">
        <f>G36</f>
        <v>8</v>
      </c>
      <c r="BJ22" s="236">
        <f>R36</f>
        <v>37</v>
      </c>
      <c r="BK22" s="173">
        <f t="shared" ref="BK22:BS22" si="55">I36</f>
        <v>47</v>
      </c>
      <c r="BL22" s="79">
        <f t="shared" si="55"/>
        <v>26</v>
      </c>
      <c r="BM22" s="34">
        <f t="shared" si="55"/>
        <v>0.55319148936170215</v>
      </c>
      <c r="BN22" s="375">
        <f t="shared" si="55"/>
        <v>0</v>
      </c>
      <c r="BO22" s="221">
        <f t="shared" si="55"/>
        <v>0</v>
      </c>
      <c r="BP22" s="12">
        <f t="shared" si="55"/>
        <v>0</v>
      </c>
      <c r="BQ22" s="48">
        <f t="shared" si="55"/>
        <v>0</v>
      </c>
      <c r="BR22" s="12">
        <f t="shared" si="55"/>
        <v>0</v>
      </c>
      <c r="BS22" s="236">
        <f t="shared" si="55"/>
        <v>0</v>
      </c>
      <c r="BT22" s="48">
        <f>S36</f>
        <v>0</v>
      </c>
      <c r="BU22" s="12">
        <f>T36</f>
        <v>0</v>
      </c>
      <c r="BV22" s="12">
        <f>U36</f>
        <v>0</v>
      </c>
      <c r="BW22" s="375" t="e">
        <f>V36</f>
        <v>#DIV/0!</v>
      </c>
      <c r="BX22" s="440">
        <f>AD36</f>
        <v>0.21178240740740739</v>
      </c>
      <c r="BY22" s="12">
        <f>AE36</f>
        <v>158</v>
      </c>
      <c r="BZ22" s="12">
        <f>AF36</f>
        <v>173</v>
      </c>
      <c r="CA22" s="236">
        <f>AG36</f>
        <v>-15</v>
      </c>
      <c r="CK22" s="221">
        <f t="shared" si="22"/>
        <v>18</v>
      </c>
      <c r="CL22" s="476" t="s">
        <v>230</v>
      </c>
      <c r="CM22" s="316">
        <f t="shared" si="23"/>
        <v>21</v>
      </c>
      <c r="CN22" s="221">
        <f t="shared" si="24"/>
        <v>3</v>
      </c>
      <c r="CO22" s="12">
        <f t="shared" si="25"/>
        <v>7</v>
      </c>
      <c r="CP22" s="379">
        <f t="shared" si="26"/>
        <v>10</v>
      </c>
      <c r="CQ22" s="236">
        <f t="shared" si="27"/>
        <v>0</v>
      </c>
      <c r="CR22" s="221">
        <f t="shared" si="28"/>
        <v>20</v>
      </c>
      <c r="CS22" s="236">
        <f t="shared" si="29"/>
        <v>26</v>
      </c>
      <c r="CT22" s="221">
        <f t="shared" si="30"/>
        <v>56</v>
      </c>
      <c r="CU22" s="12">
        <f t="shared" si="31"/>
        <v>44</v>
      </c>
      <c r="CV22" s="66">
        <f t="shared" si="32"/>
        <v>0.7857142857142857</v>
      </c>
      <c r="CW22" s="281">
        <f t="shared" si="33"/>
        <v>6.8181818181818177E-2</v>
      </c>
      <c r="CX22" s="12">
        <f t="shared" si="34"/>
        <v>0</v>
      </c>
      <c r="CY22" s="379">
        <f t="shared" si="35"/>
        <v>1</v>
      </c>
      <c r="CZ22" s="12">
        <f t="shared" si="36"/>
        <v>0</v>
      </c>
      <c r="DA22" s="12">
        <f t="shared" si="37"/>
        <v>0</v>
      </c>
      <c r="DB22" s="12">
        <f t="shared" si="38"/>
        <v>0</v>
      </c>
      <c r="DC22" s="221">
        <f t="shared" si="39"/>
        <v>20</v>
      </c>
      <c r="DD22" s="12">
        <f t="shared" si="40"/>
        <v>23</v>
      </c>
      <c r="DE22" s="12">
        <f t="shared" si="41"/>
        <v>43</v>
      </c>
      <c r="DF22" s="281">
        <f t="shared" si="42"/>
        <v>0.46511627906976744</v>
      </c>
      <c r="DG22" s="396">
        <f t="shared" si="43"/>
        <v>0.18224537037037036</v>
      </c>
      <c r="DH22" s="12">
        <f t="shared" si="44"/>
        <v>147</v>
      </c>
      <c r="DI22" s="12">
        <f t="shared" si="45"/>
        <v>135</v>
      </c>
      <c r="DJ22" s="236">
        <f t="shared" si="46"/>
        <v>12</v>
      </c>
      <c r="DN22" s="221"/>
      <c r="DO22" s="378"/>
      <c r="DP22" s="483"/>
      <c r="DQ22" s="48"/>
      <c r="DR22" s="12"/>
      <c r="DS22" s="12"/>
      <c r="DT22" s="236"/>
      <c r="DU22" s="221"/>
      <c r="DV22" s="12"/>
      <c r="DW22" s="236"/>
      <c r="DX22" s="221"/>
      <c r="DY22" s="12"/>
      <c r="DZ22" s="12"/>
      <c r="EA22" s="236"/>
      <c r="EB22" s="373"/>
    </row>
    <row r="23" spans="1:132" ht="31" customHeight="1" thickBot="1">
      <c r="A23" s="175">
        <v>10</v>
      </c>
      <c r="B23" s="165" t="s">
        <v>79</v>
      </c>
      <c r="C23" s="162">
        <f>'Oct 9 vs Concordia'!C23+'Oct 10 vs UQTR'!C23+'Oct 15 vs Guelph'!C23+'Oct 17 @ Western'!C23+'Oct 22 @ Guelph'!C23+'Oct 30 vs York'!C23+'Oct 31 @ Brock'!C23+'Nov 5 @ Laurier'!C23+'Nov 6 vs McGill'!C23+'Nov 13 @ Nipissing'!C23+'Nov 14 @ Laurentian'!C23+'Nov 20 vs Carleton'!C23+'Nov 21 vs RMC'!C23+'Nov 26 vs Laurier'!C23+'Nov 28 @ Waterloo'!C23+'Dec 4 @ UOIT'!C23+'Dec 5 @ Queen''s'!C23+'Jan 6 vs Toronto'!C23+'Jan 8 vs Waterloo'!C23+'Jan 15 @ Lakehead'!C23+'Jan 16 @ Lakehead'!C23+'Jan 21 vs Brock'!C23+'Jan 23 vs Windsor'!C23+'Jan 28 vs Guelph'!C23+'Jan 30 @ Windsor'!C23+'Feb 5 @ York'!C23+'Feb 6 @ Toronto'!C23+'Feb 10 vs Western'!C23</f>
        <v>22</v>
      </c>
      <c r="D23" s="150">
        <f>'Oct 9 vs Concordia'!D23+'Oct 10 vs UQTR'!D23+'Oct 15 vs Guelph'!D23+'Oct 17 @ Western'!D23+'Oct 22 @ Guelph'!D23+'Oct 30 vs York'!D23+'Oct 31 @ Brock'!D23+'Nov 5 @ Laurier'!D23+'Nov 6 vs McGill'!D23+'Nov 13 @ Nipissing'!D23+'Nov 14 @ Laurentian'!D23+'Nov 20 vs Carleton'!D23+'Nov 21 vs RMC'!D23+'Nov 26 vs Laurier'!D23+'Nov 28 @ Waterloo'!D23+'Dec 4 @ UOIT'!D23+'Dec 5 @ Queen''s'!D23+'Jan 6 vs Toronto'!D23+'Jan 8 vs Waterloo'!D23+'Jan 15 @ Lakehead'!D23+'Jan 16 @ Lakehead'!D23+'Jan 21 vs Brock'!D23+'Jan 23 vs Windsor'!D23+'Jan 28 vs Guelph'!D23+'Jan 30 @ Windsor'!D23+'Feb 5 @ York'!D23+'Feb 6 @ Toronto'!D23+'Feb 10 vs Western'!D23</f>
        <v>5</v>
      </c>
      <c r="E23" s="150">
        <f>'Oct 9 vs Concordia'!E23+'Oct 10 vs UQTR'!E23+'Oct 15 vs Guelph'!E23+'Oct 17 @ Western'!E23+'Oct 22 @ Guelph'!E23+'Oct 30 vs York'!E23+'Oct 31 @ Brock'!E23+'Nov 5 @ Laurier'!E23+'Nov 6 vs McGill'!E23+'Nov 13 @ Nipissing'!E23+'Nov 14 @ Laurentian'!E23+'Nov 20 vs Carleton'!E23+'Nov 21 vs RMC'!E23+'Nov 26 vs Laurier'!E23+'Nov 28 @ Waterloo'!E23+'Dec 4 @ UOIT'!E23+'Dec 5 @ Queen''s'!E23+'Jan 6 vs Toronto'!E23+'Jan 8 vs Waterloo'!E23+'Jan 15 @ Lakehead'!E23+'Jan 16 @ Lakehead'!E23+'Jan 21 vs Brock'!E23+'Jan 23 vs Windsor'!E23+'Jan 28 vs Guelph'!E23+'Jan 30 @ Windsor'!E23+'Feb 5 @ York'!E23+'Feb 6 @ Toronto'!E23+'Feb 10 vs Western'!E23</f>
        <v>9</v>
      </c>
      <c r="F23" s="170">
        <f t="shared" si="19"/>
        <v>14</v>
      </c>
      <c r="G23" s="174">
        <f>'Oct 9 vs Concordia'!G23+'Oct 10 vs UQTR'!G23+'Oct 15 vs Guelph'!G23+'Oct 17 @ Western'!G23+'Oct 22 @ Guelph'!G23+'Oct 30 vs York'!G23+'Oct 31 @ Brock'!G23+'Nov 5 @ Laurier'!G23+'Nov 6 vs McGill'!G23+'Nov 13 @ Nipissing'!G23+'Nov 14 @ Laurentian'!G23+'Nov 20 vs Carleton'!G23+'Nov 21 vs RMC'!G23+'Nov 26 vs Laurier'!G23+'Nov 28 @ Waterloo'!G23+'Dec 4 @ UOIT'!G23+'Dec 5 @ Queen''s'!G23+'Jan 6 vs Toronto'!G23+'Jan 8 vs Waterloo'!G23+'Jan 15 @ Lakehead'!G23+'Jan 16 @ Lakehead'!G23+'Jan 21 vs Brock'!G23+'Jan 23 vs Windsor'!G23+'Jan 28 vs Guelph'!G23+'Jan 30 @ Windsor'!G23+'Feb 5 @ York'!G23+'Feb 6 @ Toronto'!G23+'Feb 10 vs Western'!G23</f>
        <v>2</v>
      </c>
      <c r="H23" s="150">
        <f>'Oct 9 vs Concordia'!H23+'Oct 10 vs UQTR'!H23+'Oct 15 vs Guelph'!H23+'Oct 17 @ Western'!H23+'Oct 22 @ Guelph'!H23+'Oct 30 vs York'!H23+'Oct 31 @ Brock'!H23+'Nov 5 @ Laurier'!H23+'Nov 6 vs McGill'!H23+'Nov 13 @ Nipissing'!H23+'Nov 14 @ Laurentian'!H23+'Nov 20 vs Carleton'!H23+'Nov 21 vs RMC'!H23+'Nov 26 vs Laurier'!H23+'Nov 28 @ Waterloo'!H23+'Dec 4 @ UOIT'!H23+'Dec 5 @ Queen''s'!H23+'Jan 6 vs Toronto'!H23+'Jan 8 vs Waterloo'!H23+'Jan 15 @ Lakehead'!H23+'Jan 16 @ Lakehead'!H23+'Jan 21 vs Brock'!H23+'Jan 23 vs Windsor'!H23+'Jan 28 vs Guelph'!H23+'Jan 30 @ Windsor'!H23+'Feb 5 @ York'!H23+'Feb 6 @ Toronto'!H23+'Feb 10 vs Western'!H23</f>
        <v>-7</v>
      </c>
      <c r="I23" s="150">
        <f>'Oct 9 vs Concordia'!I23+'Oct 10 vs UQTR'!I23+'Oct 15 vs Guelph'!I23+'Oct 17 @ Western'!I23+'Oct 22 @ Guelph'!I23+'Oct 30 vs York'!I23+'Oct 31 @ Brock'!I23+'Nov 5 @ Laurier'!I23+'Nov 6 vs McGill'!I23+'Nov 13 @ Nipissing'!I23+'Nov 14 @ Laurentian'!I23+'Nov 20 vs Carleton'!I23+'Nov 21 vs RMC'!I23+'Nov 26 vs Laurier'!I23+'Nov 28 @ Waterloo'!I23+'Dec 4 @ UOIT'!I23+'Dec 5 @ Queen''s'!I23+'Jan 6 vs Toronto'!I23+'Jan 8 vs Waterloo'!I23+'Jan 15 @ Lakehead'!I23+'Jan 16 @ Lakehead'!I23+'Jan 21 vs Brock'!I23+'Jan 23 vs Windsor'!I23+'Jan 28 vs Guelph'!I23+'Jan 30 @ Windsor'!I23+'Feb 5 @ York'!I23+'Feb 6 @ Toronto'!I23+'Feb 10 vs Western'!I23</f>
        <v>59</v>
      </c>
      <c r="J23" s="170">
        <f>'Oct 9 vs Concordia'!J23+'Oct 10 vs UQTR'!J23+'Oct 15 vs Guelph'!J23+'Oct 17 @ Western'!J23+'Oct 22 @ Guelph'!J23+'Oct 30 vs York'!J23+'Oct 31 @ Brock'!J23+'Nov 5 @ Laurier'!J23+'Nov 6 vs McGill'!J23+'Nov 13 @ Nipissing'!J23+'Nov 14 @ Laurentian'!J23+'Nov 20 vs Carleton'!J23+'Nov 21 vs RMC'!J23+'Nov 26 vs Laurier'!J23+'Nov 28 @ Waterloo'!J23+'Dec 4 @ UOIT'!J23+'Dec 5 @ Queen''s'!J23+'Jan 6 vs Toronto'!J23+'Jan 8 vs Waterloo'!J23+'Jan 15 @ Lakehead'!J23+'Jan 16 @ Lakehead'!J23+'Jan 21 vs Brock'!J23+'Jan 23 vs Windsor'!J23+'Jan 28 vs Guelph'!J23+'Jan 30 @ Windsor'!J23+'Feb 5 @ York'!J23+'Feb 6 @ Toronto'!J23+'Feb 10 vs Western'!J23</f>
        <v>46</v>
      </c>
      <c r="K23" s="177">
        <f t="shared" si="47"/>
        <v>0.77966101694915257</v>
      </c>
      <c r="L23" s="151">
        <f t="shared" si="48"/>
        <v>0.10869565217391304</v>
      </c>
      <c r="M23" s="150">
        <f>'Oct 9 vs Concordia'!M23+'Oct 10 vs UQTR'!M23+'Oct 15 vs Guelph'!M23+'Oct 17 @ Western'!M23+'Oct 22 @ Guelph'!M23+'Oct 30 vs York'!M23+'Oct 31 @ Brock'!M23+'Nov 5 @ Laurier'!M23+'Nov 6 vs McGill'!M23+'Nov 13 @ Nipissing'!M23+'Nov 14 @ Laurentian'!M23+'Nov 20 vs Carleton'!M23+'Nov 21 vs RMC'!M23+'Nov 26 vs Laurier'!M23+'Nov 28 @ Waterloo'!M23+'Dec 4 @ UOIT'!M23+'Dec 5 @ Queen''s'!M23+'Jan 6 vs Toronto'!M23+'Jan 8 vs Waterloo'!M23+'Jan 15 @ Lakehead'!M23+'Jan 16 @ Lakehead'!M23+'Jan 21 vs Brock'!M23+'Jan 23 vs Windsor'!M23+'Jan 28 vs Guelph'!M23+'Jan 30 @ Windsor'!M23+'Feb 5 @ York'!M23+'Feb 6 @ Toronto'!M23+'Feb 10 vs Western'!M23</f>
        <v>2</v>
      </c>
      <c r="N23" s="170">
        <f>'Oct 9 vs Concordia'!N23+'Oct 10 vs UQTR'!N23+'Oct 15 vs Guelph'!N23+'Oct 17 @ Western'!N23+'Oct 22 @ Guelph'!N23+'Oct 30 vs York'!N23+'Oct 31 @ Brock'!N23+'Nov 5 @ Laurier'!N23+'Nov 6 vs McGill'!N23+'Nov 13 @ Nipissing'!N23+'Nov 14 @ Laurentian'!N23+'Nov 20 vs Carleton'!N23+'Nov 21 vs RMC'!N23+'Nov 26 vs Laurier'!N23+'Nov 28 @ Waterloo'!N23+'Dec 4 @ UOIT'!N23+'Dec 5 @ Queen''s'!N23+'Jan 6 vs Toronto'!N23+'Jan 8 vs Waterloo'!N23+'Jan 15 @ Lakehead'!N23+'Jan 16 @ Lakehead'!N23+'Jan 21 vs Brock'!N23+'Jan 23 vs Windsor'!N23+'Jan 28 vs Guelph'!N23+'Jan 30 @ Windsor'!N23+'Feb 5 @ York'!N23+'Feb 6 @ Toronto'!N23+'Feb 10 vs Western'!N23</f>
        <v>0</v>
      </c>
      <c r="O23" s="174">
        <f>'Oct 9 vs Concordia'!O23+'Oct 10 vs UQTR'!O23+'Oct 15 vs Guelph'!O23+'Oct 17 @ Western'!O23+'Oct 22 @ Guelph'!O23+'Oct 30 vs York'!O23+'Oct 31 @ Brock'!O23+'Nov 5 @ Laurier'!O23+'Nov 6 vs McGill'!O23+'Nov 13 @ Nipissing'!O23+'Nov 14 @ Laurentian'!O23+'Nov 20 vs Carleton'!O23+'Nov 21 vs RMC'!O23+'Nov 26 vs Laurier'!O23+'Nov 28 @ Waterloo'!O23+'Dec 4 @ UOIT'!O23+'Dec 5 @ Queen''s'!O23+'Jan 6 vs Toronto'!O23+'Jan 8 vs Waterloo'!O23+'Jan 15 @ Lakehead'!O23+'Jan 16 @ Lakehead'!O23+'Jan 21 vs Brock'!O23+'Jan 23 vs Windsor'!O23+'Jan 28 vs Guelph'!O23+'Jan 30 @ Windsor'!O23+'Feb 5 @ York'!O23+'Feb 6 @ Toronto'!O23+'Feb 10 vs Western'!O23</f>
        <v>3</v>
      </c>
      <c r="P23" s="150">
        <f>'Oct 9 vs Concordia'!P23+'Oct 10 vs UQTR'!P23+'Oct 15 vs Guelph'!P23+'Oct 17 @ Western'!P23+'Oct 22 @ Guelph'!P23+'Oct 30 vs York'!P23+'Oct 31 @ Brock'!P23+'Nov 5 @ Laurier'!P23+'Nov 6 vs McGill'!P23+'Nov 13 @ Nipissing'!P23+'Nov 14 @ Laurentian'!P23+'Nov 20 vs Carleton'!P23+'Nov 21 vs RMC'!P23+'Nov 26 vs Laurier'!P23+'Nov 28 @ Waterloo'!P23+'Dec 4 @ UOIT'!P23+'Dec 5 @ Queen''s'!P23+'Jan 6 vs Toronto'!P23+'Jan 8 vs Waterloo'!P23+'Jan 15 @ Lakehead'!P23+'Jan 16 @ Lakehead'!P23+'Jan 21 vs Brock'!P23+'Jan 23 vs Windsor'!P23+'Jan 28 vs Guelph'!P23+'Jan 30 @ Windsor'!P23+'Feb 5 @ York'!P23+'Feb 6 @ Toronto'!P23+'Feb 10 vs Western'!P23</f>
        <v>0</v>
      </c>
      <c r="Q23" s="331">
        <f>'Oct 9 vs Concordia'!Q23+'Oct 10 vs UQTR'!Q23+'Oct 15 vs Guelph'!Q23+'Oct 17 @ Western'!Q23+'Oct 22 @ Guelph'!Q23+'Oct 30 vs York'!Q23+'Oct 31 @ Brock'!Q23+'Nov 5 @ Laurier'!Q23+'Nov 6 vs McGill'!Q23+'Nov 13 @ Nipissing'!Q23+'Nov 14 @ Laurentian'!Q23+'Nov 20 vs Carleton'!Q23+'Nov 21 vs RMC'!Q23+'Nov 26 vs Laurier'!Q23+'Nov 28 @ Waterloo'!Q23+'Dec 4 @ UOIT'!Q23+'Dec 5 @ Queen''s'!Q23+'Jan 6 vs Toronto'!Q23+'Jan 8 vs Waterloo'!Q23+'Jan 15 @ Lakehead'!Q23+'Jan 16 @ Lakehead'!Q23+'Jan 21 vs Brock'!Q23+'Jan 23 vs Windsor'!Q23+'Jan 28 vs Guelph'!Q23+'Jan 30 @ Windsor'!Q23+'Feb 5 @ York'!Q23+'Feb 6 @ Toronto'!Q23+'Feb 10 vs Western'!Q23</f>
        <v>0</v>
      </c>
      <c r="R23" s="182">
        <f>'Oct 9 vs Concordia'!R23+'Oct 10 vs UQTR'!R23+'Oct 15 vs Guelph'!R23+'Oct 17 @ Western'!R23+'Oct 22 @ Guelph'!R23+'Oct 30 vs York'!R23+'Oct 31 @ Brock'!R23+'Nov 5 @ Laurier'!R23+'Nov 6 vs McGill'!R23+'Nov 13 @ Nipissing'!R23+'Nov 14 @ Laurentian'!R23+'Nov 20 vs Carleton'!R23+'Nov 21 vs RMC'!R23+'Nov 26 vs Laurier'!R23+'Nov 28 @ Waterloo'!R23+'Dec 4 @ UOIT'!R23+'Dec 5 @ Queen''s'!R23+'Jan 6 vs Toronto'!R23+'Jan 8 vs Waterloo'!R23+'Jan 15 @ Lakehead'!R23+'Jan 16 @ Lakehead'!R23+'Jan 21 vs Brock'!R23+'Jan 23 vs Windsor'!R23+'Jan 28 vs Guelph'!R23+'Jan 30 @ Windsor'!R23+'Feb 5 @ York'!R23+'Feb 6 @ Toronto'!R23+'Feb 10 vs Western'!R23</f>
        <v>10</v>
      </c>
      <c r="S23" s="162">
        <f>'Oct 9 vs Concordia'!S23+'Oct 10 vs UQTR'!S23+'Oct 15 vs Guelph'!S23+'Oct 17 @ Western'!S23+'Oct 22 @ Guelph'!S23+'Oct 30 vs York'!S23+'Oct 31 @ Brock'!S23+'Nov 5 @ Laurier'!S23+'Nov 6 vs McGill'!S23+'Nov 13 @ Nipissing'!S23+'Nov 14 @ Laurentian'!S23+'Nov 20 vs Carleton'!S23+'Nov 21 vs RMC'!S23+'Nov 26 vs Laurier'!S23+'Nov 28 @ Waterloo'!S23+'Dec 4 @ UOIT'!S23+'Dec 5 @ Queen''s'!S23+'Jan 6 vs Toronto'!S23+'Jan 8 vs Waterloo'!S23+'Jan 15 @ Lakehead'!S23+'Jan 16 @ Lakehead'!S23+'Jan 21 vs Brock'!S23+'Jan 23 vs Windsor'!S23+'Jan 28 vs Guelph'!S23+'Jan 30 @ Windsor'!S23+'Feb 5 @ York'!S23+'Feb 6 @ Toronto'!S23+'Feb 10 vs Western'!S23</f>
        <v>185</v>
      </c>
      <c r="T23" s="331">
        <f>'Oct 9 vs Concordia'!T23+'Oct 10 vs UQTR'!T23+'Oct 15 vs Guelph'!T23+'Oct 17 @ Western'!T23+'Oct 22 @ Guelph'!T23+'Oct 30 vs York'!T23+'Oct 31 @ Brock'!T23+'Nov 5 @ Laurier'!T23+'Nov 6 vs McGill'!T23+'Nov 13 @ Nipissing'!T23+'Nov 14 @ Laurentian'!T23+'Nov 20 vs Carleton'!T23+'Nov 21 vs RMC'!T23+'Nov 26 vs Laurier'!T23+'Nov 28 @ Waterloo'!T23+'Dec 4 @ UOIT'!T23+'Dec 5 @ Queen''s'!T23+'Jan 6 vs Toronto'!T23+'Jan 8 vs Waterloo'!T23+'Jan 15 @ Lakehead'!T23+'Jan 16 @ Lakehead'!T23+'Jan 21 vs Brock'!T23+'Jan 23 vs Windsor'!T23+'Jan 28 vs Guelph'!T23+'Jan 30 @ Windsor'!T23+'Feb 5 @ York'!T23+'Feb 6 @ Toronto'!T23+'Feb 10 vs Western'!T23</f>
        <v>130</v>
      </c>
      <c r="U23" s="331">
        <f t="shared" si="20"/>
        <v>315</v>
      </c>
      <c r="V23" s="496">
        <f t="shared" si="49"/>
        <v>0.58730158730158732</v>
      </c>
      <c r="W23" s="50"/>
      <c r="X23" s="15"/>
      <c r="Y23" s="15"/>
      <c r="Z23" s="47"/>
      <c r="AA23" s="286">
        <v>10</v>
      </c>
      <c r="AB23" s="287" t="s">
        <v>79</v>
      </c>
      <c r="AC23" s="317">
        <f t="shared" si="1"/>
        <v>22</v>
      </c>
      <c r="AD23" s="321">
        <f>'Oct 9 vs Concordia'!W23+'Oct 10 vs UQTR'!W23+'Oct 15 vs Guelph'!W23+'Oct 17 @ Western'!W23+'Oct 22 @ Guelph'!W23+'Oct 30 vs York'!W23+'Oct 31 @ Brock'!W23+'Nov 5 @ Laurier'!W23+'Nov 6 vs McGill'!W23+'Nov 13 @ Nipissing'!W23+'Nov 14 @ Laurentian'!W23+'Nov 20 vs Carleton'!W23+'Nov 21 vs RMC'!W23+'Nov 26 vs Laurier'!W23+'Nov 28 @ Waterloo'!W23+'Dec 4 @ UOIT'!W23+'Dec 5 @ Queen''s'!W23+'Jan 6 vs Toronto'!W23+'Jan 8 vs Waterloo'!W23+'Jan 15 @ Lakehead'!W23+'Jan 16 @ Lakehead'!W23+'Jan 21 vs Brock'!W23+'Jan 23 vs Windsor'!W23+'Jan 28 vs Guelph'!W23+'Jan 30 @ Windsor'!W23+'Feb 5 @ York'!W23+'Feb 6 @ Toronto'!W23+'Feb 10 vs Western'!W23</f>
        <v>0.20638888888888893</v>
      </c>
      <c r="AE23" s="174">
        <f>'Oct 9 vs Concordia'!X23+'Oct 10 vs UQTR'!X23+'Oct 15 vs Guelph'!X23+'Oct 17 @ Western'!X23+'Oct 22 @ Guelph'!X23+'Oct 30 vs York'!X23+'Oct 31 @ Brock'!X23+'Nov 5 @ Laurier'!X23+'Nov 6 vs McGill'!X23+'Nov 13 @ Nipissing'!X23+'Nov 14 @ Laurentian'!X23+'Nov 20 vs Carleton'!X23+'Nov 21 vs RMC'!X23+'Nov 26 vs Laurier'!X23+'Nov 28 @ Waterloo'!X23+'Dec 4 @ UOIT'!X23+'Dec 5 @ Queen''s'!X23+'Jan 6 vs Toronto'!X23+'Jan 8 vs Waterloo'!X23+'Jan 15 @ Lakehead'!X23+'Jan 16 @ Lakehead'!X23+'Jan 21 vs Brock'!X23+'Jan 23 vs Windsor'!X23+'Jan 28 vs Guelph'!X23+'Jan 30 @ Windsor'!X23+'Feb 5 @ York'!X23+'Feb 6 @ Toronto'!X23+'Feb 10 vs Western'!X23</f>
        <v>158</v>
      </c>
      <c r="AF23" s="150">
        <f>'Oct 9 vs Concordia'!Y23+'Oct 10 vs UQTR'!Y23+'Oct 15 vs Guelph'!Y23+'Oct 17 @ Western'!Y23+'Oct 22 @ Guelph'!Y23+'Oct 30 vs York'!Y23+'Oct 31 @ Brock'!Y23+'Nov 5 @ Laurier'!Y23+'Nov 6 vs McGill'!Y23+'Nov 13 @ Nipissing'!Y23+'Nov 14 @ Laurentian'!Y23+'Nov 20 vs Carleton'!Y23+'Nov 21 vs RMC'!Y23+'Nov 26 vs Laurier'!Y23+'Nov 28 @ Waterloo'!Y23+'Dec 4 @ UOIT'!Y23+'Dec 5 @ Queen''s'!Y23+'Jan 6 vs Toronto'!Y23+'Jan 8 vs Waterloo'!Y23+'Jan 15 @ Lakehead'!Y23+'Jan 16 @ Lakehead'!Y23+'Jan 21 vs Brock'!Y23+'Jan 23 vs Windsor'!Y23+'Jan 28 vs Guelph'!Y23+'Jan 30 @ Windsor'!Y23+'Feb 5 @ York'!Y23+'Feb 6 @ Toronto'!Y23+'Feb 10 vs Western'!Y23</f>
        <v>154</v>
      </c>
      <c r="AG23" s="289">
        <f t="shared" si="21"/>
        <v>4</v>
      </c>
      <c r="AH23" s="351"/>
      <c r="AI23" s="354"/>
      <c r="AJ23" s="331"/>
      <c r="AK23" s="338"/>
      <c r="AL23" s="331"/>
      <c r="AM23" s="330"/>
      <c r="AN23" s="331"/>
      <c r="AO23" s="338"/>
      <c r="AP23" s="331"/>
      <c r="AQ23" s="330"/>
      <c r="AR23" s="331"/>
      <c r="AS23" s="338"/>
      <c r="AT23" s="331"/>
      <c r="AU23" s="330"/>
      <c r="AV23" s="331"/>
      <c r="AW23" s="338"/>
      <c r="AX23" s="331"/>
      <c r="AY23" s="330"/>
      <c r="BB23" s="404">
        <f t="shared" ref="BB23:BG23" si="56">A38</f>
        <v>44</v>
      </c>
      <c r="BC23" s="472" t="s">
        <v>218</v>
      </c>
      <c r="BD23" s="445">
        <f t="shared" si="56"/>
        <v>15</v>
      </c>
      <c r="BE23" s="445">
        <f t="shared" si="56"/>
        <v>0</v>
      </c>
      <c r="BF23" s="406">
        <f t="shared" si="56"/>
        <v>1</v>
      </c>
      <c r="BG23" s="362">
        <f t="shared" si="56"/>
        <v>1</v>
      </c>
      <c r="BH23" s="448">
        <f>H38</f>
        <v>-3</v>
      </c>
      <c r="BI23" s="404">
        <f>G38</f>
        <v>0</v>
      </c>
      <c r="BJ23" s="365">
        <f>R38</f>
        <v>9</v>
      </c>
      <c r="BK23" s="404">
        <f t="shared" ref="BK23:BS23" si="57">I38</f>
        <v>9</v>
      </c>
      <c r="BL23" s="362">
        <f t="shared" si="57"/>
        <v>5</v>
      </c>
      <c r="BM23" s="374">
        <f t="shared" si="57"/>
        <v>0.55555555555555558</v>
      </c>
      <c r="BN23" s="376">
        <f t="shared" si="57"/>
        <v>0</v>
      </c>
      <c r="BO23" s="363">
        <f t="shared" si="57"/>
        <v>0</v>
      </c>
      <c r="BP23" s="364">
        <f t="shared" si="57"/>
        <v>0</v>
      </c>
      <c r="BQ23" s="381">
        <f t="shared" si="57"/>
        <v>0</v>
      </c>
      <c r="BR23" s="364">
        <f t="shared" si="57"/>
        <v>0</v>
      </c>
      <c r="BS23" s="365">
        <f t="shared" si="57"/>
        <v>0</v>
      </c>
      <c r="BT23" s="381">
        <f>S38</f>
        <v>6</v>
      </c>
      <c r="BU23" s="364">
        <f>T38</f>
        <v>3</v>
      </c>
      <c r="BV23" s="364">
        <f>U38</f>
        <v>9</v>
      </c>
      <c r="BW23" s="376">
        <f>V38</f>
        <v>0.66666666666666663</v>
      </c>
      <c r="BX23" s="441">
        <f>AD38</f>
        <v>0.11871527777777779</v>
      </c>
      <c r="BY23" s="364">
        <f>AE38</f>
        <v>71</v>
      </c>
      <c r="BZ23" s="364">
        <f>AF38</f>
        <v>105</v>
      </c>
      <c r="CA23" s="365">
        <f>AG38</f>
        <v>-34</v>
      </c>
      <c r="CK23" s="363">
        <f t="shared" si="22"/>
        <v>19</v>
      </c>
      <c r="CL23" s="477" t="s">
        <v>231</v>
      </c>
      <c r="CM23" s="413">
        <f t="shared" si="23"/>
        <v>14</v>
      </c>
      <c r="CN23" s="363">
        <f t="shared" si="24"/>
        <v>0</v>
      </c>
      <c r="CO23" s="364">
        <f t="shared" si="25"/>
        <v>2</v>
      </c>
      <c r="CP23" s="382">
        <f t="shared" si="26"/>
        <v>2</v>
      </c>
      <c r="CQ23" s="365">
        <f t="shared" si="27"/>
        <v>1</v>
      </c>
      <c r="CR23" s="363">
        <f t="shared" si="28"/>
        <v>4</v>
      </c>
      <c r="CS23" s="365">
        <f t="shared" si="29"/>
        <v>10</v>
      </c>
      <c r="CT23" s="363">
        <f t="shared" si="30"/>
        <v>20</v>
      </c>
      <c r="CU23" s="364">
        <f t="shared" si="31"/>
        <v>15</v>
      </c>
      <c r="CV23" s="384">
        <f t="shared" si="32"/>
        <v>0.75</v>
      </c>
      <c r="CW23" s="386">
        <f t="shared" si="33"/>
        <v>0</v>
      </c>
      <c r="CX23" s="364">
        <f t="shared" si="34"/>
        <v>0</v>
      </c>
      <c r="CY23" s="382">
        <f t="shared" si="35"/>
        <v>0</v>
      </c>
      <c r="CZ23" s="364">
        <f t="shared" si="36"/>
        <v>0</v>
      </c>
      <c r="DA23" s="364">
        <f t="shared" si="37"/>
        <v>0</v>
      </c>
      <c r="DB23" s="364">
        <f t="shared" si="38"/>
        <v>0</v>
      </c>
      <c r="DC23" s="363">
        <f t="shared" si="39"/>
        <v>1</v>
      </c>
      <c r="DD23" s="364">
        <f t="shared" si="40"/>
        <v>0</v>
      </c>
      <c r="DE23" s="364">
        <f t="shared" si="41"/>
        <v>1</v>
      </c>
      <c r="DF23" s="386">
        <f t="shared" si="42"/>
        <v>1</v>
      </c>
      <c r="DG23" s="397">
        <f t="shared" si="43"/>
        <v>6.385416666666667E-2</v>
      </c>
      <c r="DH23" s="364">
        <f t="shared" si="44"/>
        <v>51</v>
      </c>
      <c r="DI23" s="364">
        <f t="shared" si="45"/>
        <v>51</v>
      </c>
      <c r="DJ23" s="365">
        <f t="shared" si="46"/>
        <v>0</v>
      </c>
      <c r="DN23" s="240"/>
      <c r="DO23" s="490" t="str">
        <f t="shared" ref="DO23:EB23" si="58">B12</f>
        <v>TOTALS:</v>
      </c>
      <c r="DP23" s="491">
        <f t="shared" si="58"/>
        <v>22.109833333333334</v>
      </c>
      <c r="DQ23" s="398">
        <f t="shared" si="58"/>
        <v>1326.5900000000001</v>
      </c>
      <c r="DR23" s="213">
        <f t="shared" si="58"/>
        <v>798</v>
      </c>
      <c r="DS23" s="213">
        <f t="shared" si="58"/>
        <v>733</v>
      </c>
      <c r="DT23" s="241">
        <f t="shared" si="58"/>
        <v>0.918546365914787</v>
      </c>
      <c r="DU23" s="240">
        <f t="shared" si="58"/>
        <v>65</v>
      </c>
      <c r="DV23" s="213">
        <f t="shared" si="58"/>
        <v>5</v>
      </c>
      <c r="DW23" s="241">
        <f t="shared" si="58"/>
        <v>2.9398683843538698</v>
      </c>
      <c r="DX23" s="240">
        <f t="shared" si="58"/>
        <v>11</v>
      </c>
      <c r="DY23" s="213">
        <f t="shared" si="58"/>
        <v>11</v>
      </c>
      <c r="DZ23" s="213">
        <f t="shared" si="58"/>
        <v>0</v>
      </c>
      <c r="EA23" s="241">
        <f t="shared" si="58"/>
        <v>0</v>
      </c>
      <c r="EB23" s="492">
        <f t="shared" si="58"/>
        <v>2</v>
      </c>
    </row>
    <row r="24" spans="1:132" ht="31" customHeight="1" thickTop="1">
      <c r="A24" s="199">
        <v>13</v>
      </c>
      <c r="B24" s="164" t="s">
        <v>80</v>
      </c>
      <c r="C24" s="161">
        <f>'Oct 9 vs Concordia'!C24+'Oct 10 vs UQTR'!C24+'Oct 15 vs Guelph'!C24+'Oct 17 @ Western'!C24+'Oct 22 @ Guelph'!C24+'Oct 30 vs York'!C24+'Oct 31 @ Brock'!C24+'Nov 5 @ Laurier'!C24+'Nov 6 vs McGill'!C24+'Nov 13 @ Nipissing'!C24+'Nov 14 @ Laurentian'!C24+'Nov 20 vs Carleton'!C24+'Nov 21 vs RMC'!C24+'Nov 26 vs Laurier'!C24+'Nov 28 @ Waterloo'!C24+'Dec 4 @ UOIT'!C24+'Dec 5 @ Queen''s'!C24+'Jan 6 vs Toronto'!C24+'Jan 8 vs Waterloo'!C24+'Jan 15 @ Lakehead'!C24+'Jan 16 @ Lakehead'!C24+'Jan 21 vs Brock'!C24+'Jan 23 vs Windsor'!C24+'Jan 28 vs Guelph'!C24+'Jan 30 @ Windsor'!C24+'Feb 5 @ York'!C24+'Feb 6 @ Toronto'!C24+'Feb 10 vs Western'!C24</f>
        <v>0</v>
      </c>
      <c r="D24" s="23">
        <f>'Oct 9 vs Concordia'!D24+'Oct 10 vs UQTR'!D24+'Oct 15 vs Guelph'!D24+'Oct 17 @ Western'!D24+'Oct 22 @ Guelph'!D24+'Oct 30 vs York'!D24+'Oct 31 @ Brock'!D24+'Nov 5 @ Laurier'!D24+'Nov 6 vs McGill'!D24+'Nov 13 @ Nipissing'!D24+'Nov 14 @ Laurentian'!D24+'Nov 20 vs Carleton'!D24+'Nov 21 vs RMC'!D24+'Nov 26 vs Laurier'!D24+'Nov 28 @ Waterloo'!D24+'Dec 4 @ UOIT'!D24+'Dec 5 @ Queen''s'!D24+'Jan 6 vs Toronto'!D24+'Jan 8 vs Waterloo'!D24+'Jan 15 @ Lakehead'!D24+'Jan 16 @ Lakehead'!D24+'Jan 21 vs Brock'!D24+'Jan 23 vs Windsor'!D24+'Jan 28 vs Guelph'!D24+'Jan 30 @ Windsor'!D24+'Feb 5 @ York'!D24+'Feb 6 @ Toronto'!D24+'Feb 10 vs Western'!D24</f>
        <v>0</v>
      </c>
      <c r="E24" s="23">
        <f>'Oct 9 vs Concordia'!E24+'Oct 10 vs UQTR'!E24+'Oct 15 vs Guelph'!E24+'Oct 17 @ Western'!E24+'Oct 22 @ Guelph'!E24+'Oct 30 vs York'!E24+'Oct 31 @ Brock'!E24+'Nov 5 @ Laurier'!E24+'Nov 6 vs McGill'!E24+'Nov 13 @ Nipissing'!E24+'Nov 14 @ Laurentian'!E24+'Nov 20 vs Carleton'!E24+'Nov 21 vs RMC'!E24+'Nov 26 vs Laurier'!E24+'Nov 28 @ Waterloo'!E24+'Dec 4 @ UOIT'!E24+'Dec 5 @ Queen''s'!E24+'Jan 6 vs Toronto'!E24+'Jan 8 vs Waterloo'!E24+'Jan 15 @ Lakehead'!E24+'Jan 16 @ Lakehead'!E24+'Jan 21 vs Brock'!E24+'Jan 23 vs Windsor'!E24+'Jan 28 vs Guelph'!E24+'Jan 30 @ Windsor'!E24+'Feb 5 @ York'!E24+'Feb 6 @ Toronto'!E24+'Feb 10 vs Western'!E24</f>
        <v>0</v>
      </c>
      <c r="F24" s="79">
        <f t="shared" si="19"/>
        <v>0</v>
      </c>
      <c r="G24" s="173">
        <f>'Oct 9 vs Concordia'!G24+'Oct 10 vs UQTR'!G24+'Oct 15 vs Guelph'!G24+'Oct 17 @ Western'!G24+'Oct 22 @ Guelph'!G24+'Oct 30 vs York'!G24+'Oct 31 @ Brock'!G24+'Nov 5 @ Laurier'!G24+'Nov 6 vs McGill'!G24+'Nov 13 @ Nipissing'!G24+'Nov 14 @ Laurentian'!G24+'Nov 20 vs Carleton'!G24+'Nov 21 vs RMC'!G24+'Nov 26 vs Laurier'!G24+'Nov 28 @ Waterloo'!G24+'Dec 4 @ UOIT'!G24+'Dec 5 @ Queen''s'!G24+'Jan 6 vs Toronto'!G24+'Jan 8 vs Waterloo'!G24+'Jan 15 @ Lakehead'!G24+'Jan 16 @ Lakehead'!G24+'Jan 21 vs Brock'!G24+'Jan 23 vs Windsor'!G24+'Jan 28 vs Guelph'!G24+'Jan 30 @ Windsor'!G24+'Feb 5 @ York'!G24+'Feb 6 @ Toronto'!G24+'Feb 10 vs Western'!G24</f>
        <v>0</v>
      </c>
      <c r="H24" s="23">
        <f>'Oct 9 vs Concordia'!H24+'Oct 10 vs UQTR'!H24+'Oct 15 vs Guelph'!H24+'Oct 17 @ Western'!H24+'Oct 22 @ Guelph'!H24+'Oct 30 vs York'!H24+'Oct 31 @ Brock'!H24+'Nov 5 @ Laurier'!H24+'Nov 6 vs McGill'!H24+'Nov 13 @ Nipissing'!H24+'Nov 14 @ Laurentian'!H24+'Nov 20 vs Carleton'!H24+'Nov 21 vs RMC'!H24+'Nov 26 vs Laurier'!H24+'Nov 28 @ Waterloo'!H24+'Dec 4 @ UOIT'!H24+'Dec 5 @ Queen''s'!H24+'Jan 6 vs Toronto'!H24+'Jan 8 vs Waterloo'!H24+'Jan 15 @ Lakehead'!H24+'Jan 16 @ Lakehead'!H24+'Jan 21 vs Brock'!H24+'Jan 23 vs Windsor'!H24+'Jan 28 vs Guelph'!H24+'Jan 30 @ Windsor'!H24+'Feb 5 @ York'!H24+'Feb 6 @ Toronto'!H24+'Feb 10 vs Western'!H24</f>
        <v>0</v>
      </c>
      <c r="I24" s="23">
        <f>'Oct 9 vs Concordia'!I24+'Oct 10 vs UQTR'!I24+'Oct 15 vs Guelph'!I24+'Oct 17 @ Western'!I24+'Oct 22 @ Guelph'!I24+'Oct 30 vs York'!I24+'Oct 31 @ Brock'!I24+'Nov 5 @ Laurier'!I24+'Nov 6 vs McGill'!I24+'Nov 13 @ Nipissing'!I24+'Nov 14 @ Laurentian'!I24+'Nov 20 vs Carleton'!I24+'Nov 21 vs RMC'!I24+'Nov 26 vs Laurier'!I24+'Nov 28 @ Waterloo'!I24+'Dec 4 @ UOIT'!I24+'Dec 5 @ Queen''s'!I24+'Jan 6 vs Toronto'!I24+'Jan 8 vs Waterloo'!I24+'Jan 15 @ Lakehead'!I24+'Jan 16 @ Lakehead'!I24+'Jan 21 vs Brock'!I24+'Jan 23 vs Windsor'!I24+'Jan 28 vs Guelph'!I24+'Jan 30 @ Windsor'!I24+'Feb 5 @ York'!I24+'Feb 6 @ Toronto'!I24+'Feb 10 vs Western'!I24</f>
        <v>0</v>
      </c>
      <c r="J24" s="79">
        <f>'Oct 9 vs Concordia'!J24+'Oct 10 vs UQTR'!J24+'Oct 15 vs Guelph'!J24+'Oct 17 @ Western'!J24+'Oct 22 @ Guelph'!J24+'Oct 30 vs York'!J24+'Oct 31 @ Brock'!J24+'Nov 5 @ Laurier'!J24+'Nov 6 vs McGill'!J24+'Nov 13 @ Nipissing'!J24+'Nov 14 @ Laurentian'!J24+'Nov 20 vs Carleton'!J24+'Nov 21 vs RMC'!J24+'Nov 26 vs Laurier'!J24+'Nov 28 @ Waterloo'!J24+'Dec 4 @ UOIT'!J24+'Dec 5 @ Queen''s'!J24+'Jan 6 vs Toronto'!J24+'Jan 8 vs Waterloo'!J24+'Jan 15 @ Lakehead'!J24+'Jan 16 @ Lakehead'!J24+'Jan 21 vs Brock'!J24+'Jan 23 vs Windsor'!J24+'Jan 28 vs Guelph'!J24+'Jan 30 @ Windsor'!J24+'Feb 5 @ York'!J24+'Feb 6 @ Toronto'!J24+'Feb 10 vs Western'!J24</f>
        <v>0</v>
      </c>
      <c r="K24" s="176" t="e">
        <f t="shared" si="47"/>
        <v>#DIV/0!</v>
      </c>
      <c r="L24" s="67" t="e">
        <f t="shared" si="48"/>
        <v>#DIV/0!</v>
      </c>
      <c r="M24" s="23">
        <f>'Oct 9 vs Concordia'!M24+'Oct 10 vs UQTR'!M24+'Oct 15 vs Guelph'!M24+'Oct 17 @ Western'!M24+'Oct 22 @ Guelph'!M24+'Oct 30 vs York'!M24+'Oct 31 @ Brock'!M24+'Nov 5 @ Laurier'!M24+'Nov 6 vs McGill'!M24+'Nov 13 @ Nipissing'!M24+'Nov 14 @ Laurentian'!M24+'Nov 20 vs Carleton'!M24+'Nov 21 vs RMC'!M24+'Nov 26 vs Laurier'!M24+'Nov 28 @ Waterloo'!M24+'Dec 4 @ UOIT'!M24+'Dec 5 @ Queen''s'!M24+'Jan 6 vs Toronto'!M24+'Jan 8 vs Waterloo'!M24+'Jan 15 @ Lakehead'!M24+'Jan 16 @ Lakehead'!M24+'Jan 21 vs Brock'!M24+'Jan 23 vs Windsor'!M24+'Jan 28 vs Guelph'!M24+'Jan 30 @ Windsor'!M24+'Feb 5 @ York'!M24+'Feb 6 @ Toronto'!M24+'Feb 10 vs Western'!M24</f>
        <v>0</v>
      </c>
      <c r="N24" s="79">
        <f>'Oct 9 vs Concordia'!N24+'Oct 10 vs UQTR'!N24+'Oct 15 vs Guelph'!N24+'Oct 17 @ Western'!N24+'Oct 22 @ Guelph'!N24+'Oct 30 vs York'!N24+'Oct 31 @ Brock'!N24+'Nov 5 @ Laurier'!N24+'Nov 6 vs McGill'!N24+'Nov 13 @ Nipissing'!N24+'Nov 14 @ Laurentian'!N24+'Nov 20 vs Carleton'!N24+'Nov 21 vs RMC'!N24+'Nov 26 vs Laurier'!N24+'Nov 28 @ Waterloo'!N24+'Dec 4 @ UOIT'!N24+'Dec 5 @ Queen''s'!N24+'Jan 6 vs Toronto'!N24+'Jan 8 vs Waterloo'!N24+'Jan 15 @ Lakehead'!N24+'Jan 16 @ Lakehead'!N24+'Jan 21 vs Brock'!N24+'Jan 23 vs Windsor'!N24+'Jan 28 vs Guelph'!N24+'Jan 30 @ Windsor'!N24+'Feb 5 @ York'!N24+'Feb 6 @ Toronto'!N24+'Feb 10 vs Western'!N24</f>
        <v>0</v>
      </c>
      <c r="O24" s="173">
        <f>'Oct 9 vs Concordia'!O24+'Oct 10 vs UQTR'!O24+'Oct 15 vs Guelph'!O24+'Oct 17 @ Western'!O24+'Oct 22 @ Guelph'!O24+'Oct 30 vs York'!O24+'Oct 31 @ Brock'!O24+'Nov 5 @ Laurier'!O24+'Nov 6 vs McGill'!O24+'Nov 13 @ Nipissing'!O24+'Nov 14 @ Laurentian'!O24+'Nov 20 vs Carleton'!O24+'Nov 21 vs RMC'!O24+'Nov 26 vs Laurier'!O24+'Nov 28 @ Waterloo'!O24+'Dec 4 @ UOIT'!O24+'Dec 5 @ Queen''s'!O24+'Jan 6 vs Toronto'!O24+'Jan 8 vs Waterloo'!O24+'Jan 15 @ Lakehead'!O24+'Jan 16 @ Lakehead'!O24+'Jan 21 vs Brock'!O24+'Jan 23 vs Windsor'!O24+'Jan 28 vs Guelph'!O24+'Jan 30 @ Windsor'!O24+'Feb 5 @ York'!O24+'Feb 6 @ Toronto'!O24+'Feb 10 vs Western'!O24</f>
        <v>0</v>
      </c>
      <c r="P24" s="23">
        <f>'Oct 9 vs Concordia'!P24+'Oct 10 vs UQTR'!P24+'Oct 15 vs Guelph'!P24+'Oct 17 @ Western'!P24+'Oct 22 @ Guelph'!P24+'Oct 30 vs York'!P24+'Oct 31 @ Brock'!P24+'Nov 5 @ Laurier'!P24+'Nov 6 vs McGill'!P24+'Nov 13 @ Nipissing'!P24+'Nov 14 @ Laurentian'!P24+'Nov 20 vs Carleton'!P24+'Nov 21 vs RMC'!P24+'Nov 26 vs Laurier'!P24+'Nov 28 @ Waterloo'!P24+'Dec 4 @ UOIT'!P24+'Dec 5 @ Queen''s'!P24+'Jan 6 vs Toronto'!P24+'Jan 8 vs Waterloo'!P24+'Jan 15 @ Lakehead'!P24+'Jan 16 @ Lakehead'!P24+'Jan 21 vs Brock'!P24+'Jan 23 vs Windsor'!P24+'Jan 28 vs Guelph'!P24+'Jan 30 @ Windsor'!P24+'Feb 5 @ York'!P24+'Feb 6 @ Toronto'!P24+'Feb 10 vs Western'!P24</f>
        <v>0</v>
      </c>
      <c r="Q24" s="23">
        <f>'Oct 9 vs Concordia'!Q24+'Oct 10 vs UQTR'!Q24+'Oct 15 vs Guelph'!Q24+'Oct 17 @ Western'!Q24+'Oct 22 @ Guelph'!Q24+'Oct 30 vs York'!Q24+'Oct 31 @ Brock'!Q24+'Nov 5 @ Laurier'!Q24+'Nov 6 vs McGill'!Q24+'Nov 13 @ Nipissing'!Q24+'Nov 14 @ Laurentian'!Q24+'Nov 20 vs Carleton'!Q24+'Nov 21 vs RMC'!Q24+'Nov 26 vs Laurier'!Q24+'Nov 28 @ Waterloo'!Q24+'Dec 4 @ UOIT'!Q24+'Dec 5 @ Queen''s'!Q24+'Jan 6 vs Toronto'!Q24+'Jan 8 vs Waterloo'!Q24+'Jan 15 @ Lakehead'!Q24+'Jan 16 @ Lakehead'!Q24+'Jan 21 vs Brock'!Q24+'Jan 23 vs Windsor'!Q24+'Jan 28 vs Guelph'!Q24+'Jan 30 @ Windsor'!Q24+'Feb 5 @ York'!Q24+'Feb 6 @ Toronto'!Q24+'Feb 10 vs Western'!Q24</f>
        <v>0</v>
      </c>
      <c r="R24" s="181">
        <f>'Oct 9 vs Concordia'!R24+'Oct 10 vs UQTR'!R24+'Oct 15 vs Guelph'!R24+'Oct 17 @ Western'!R24+'Oct 22 @ Guelph'!R24+'Oct 30 vs York'!R24+'Oct 31 @ Brock'!R24+'Nov 5 @ Laurier'!R24+'Nov 6 vs McGill'!R24+'Nov 13 @ Nipissing'!R24+'Nov 14 @ Laurentian'!R24+'Nov 20 vs Carleton'!R24+'Nov 21 vs RMC'!R24+'Nov 26 vs Laurier'!R24+'Nov 28 @ Waterloo'!R24+'Dec 4 @ UOIT'!R24+'Dec 5 @ Queen''s'!R24+'Jan 6 vs Toronto'!R24+'Jan 8 vs Waterloo'!R24+'Jan 15 @ Lakehead'!R24+'Jan 16 @ Lakehead'!R24+'Jan 21 vs Brock'!R24+'Jan 23 vs Windsor'!R24+'Jan 28 vs Guelph'!R24+'Jan 30 @ Windsor'!R24+'Feb 5 @ York'!R24+'Feb 6 @ Toronto'!R24+'Feb 10 vs Western'!R24</f>
        <v>0</v>
      </c>
      <c r="S24" s="161">
        <f>'Oct 9 vs Concordia'!S24+'Oct 10 vs UQTR'!S24+'Oct 15 vs Guelph'!S24+'Oct 17 @ Western'!S24+'Oct 22 @ Guelph'!S24+'Oct 30 vs York'!S24+'Oct 31 @ Brock'!S24+'Nov 5 @ Laurier'!S24+'Nov 6 vs McGill'!S24+'Nov 13 @ Nipissing'!S24+'Nov 14 @ Laurentian'!S24+'Nov 20 vs Carleton'!S24+'Nov 21 vs RMC'!S24+'Nov 26 vs Laurier'!S24+'Nov 28 @ Waterloo'!S24+'Dec 4 @ UOIT'!S24+'Dec 5 @ Queen''s'!S24+'Jan 6 vs Toronto'!S24+'Jan 8 vs Waterloo'!S24+'Jan 15 @ Lakehead'!S24+'Jan 16 @ Lakehead'!S24+'Jan 21 vs Brock'!S24+'Jan 23 vs Windsor'!S24+'Jan 28 vs Guelph'!S24+'Jan 30 @ Windsor'!S24+'Feb 5 @ York'!S24+'Feb 6 @ Toronto'!S24+'Feb 10 vs Western'!S24</f>
        <v>0</v>
      </c>
      <c r="T24" s="23">
        <f>'Oct 9 vs Concordia'!T24+'Oct 10 vs UQTR'!T24+'Oct 15 vs Guelph'!T24+'Oct 17 @ Western'!T24+'Oct 22 @ Guelph'!T24+'Oct 30 vs York'!T24+'Oct 31 @ Brock'!T24+'Nov 5 @ Laurier'!T24+'Nov 6 vs McGill'!T24+'Nov 13 @ Nipissing'!T24+'Nov 14 @ Laurentian'!T24+'Nov 20 vs Carleton'!T24+'Nov 21 vs RMC'!T24+'Nov 26 vs Laurier'!T24+'Nov 28 @ Waterloo'!T24+'Dec 4 @ UOIT'!T24+'Dec 5 @ Queen''s'!T24+'Jan 6 vs Toronto'!T24+'Jan 8 vs Waterloo'!T24+'Jan 15 @ Lakehead'!T24+'Jan 16 @ Lakehead'!T24+'Jan 21 vs Brock'!T24+'Jan 23 vs Windsor'!T24+'Jan 28 vs Guelph'!T24+'Jan 30 @ Windsor'!T24+'Feb 5 @ York'!T24+'Feb 6 @ Toronto'!T24+'Feb 10 vs Western'!T24</f>
        <v>0</v>
      </c>
      <c r="U24" s="23">
        <f t="shared" si="20"/>
        <v>0</v>
      </c>
      <c r="V24" s="375" t="e">
        <f t="shared" si="49"/>
        <v>#DIV/0!</v>
      </c>
      <c r="W24" s="50"/>
      <c r="X24" s="15"/>
      <c r="Y24" s="15"/>
      <c r="Z24" s="47"/>
      <c r="AA24" s="255">
        <v>13</v>
      </c>
      <c r="AB24" s="262" t="s">
        <v>80</v>
      </c>
      <c r="AC24" s="318">
        <f t="shared" si="1"/>
        <v>0</v>
      </c>
      <c r="AD24" s="320">
        <f>'Oct 9 vs Concordia'!W24+'Oct 10 vs UQTR'!W24+'Oct 15 vs Guelph'!W16+'Oct 17 @ Western'!W24+'Oct 22 @ Guelph'!W24+'Oct 30 vs York'!W24+'Oct 31 @ Brock'!W24+'Nov 5 @ Laurier'!W16+'Nov 6 vs McGill'!W24+'Nov 13 @ Nipissing'!W24+'Nov 14 @ Laurentian'!W24+'Nov 20 vs Carleton'!W24+'Nov 21 vs RMC'!W24+'Nov 26 vs Laurier'!W24+'Nov 28 @ Waterloo'!W24+'Dec 4 @ UOIT'!W24+'Dec 5 @ Queen''s'!W24+'Jan 6 vs Toronto'!W24+'Jan 8 vs Waterloo'!W24+'Jan 15 @ Lakehead'!W24+'Jan 16 @ Lakehead'!W24+'Jan 21 vs Brock'!W24+'Jan 23 vs Windsor'!W24+'Jan 28 vs Guelph'!W24+'Jan 30 @ Windsor'!W24+'Feb 5 @ York'!W24+'Feb 6 @ Toronto'!W24+'Feb 10 vs Western'!W24</f>
        <v>0</v>
      </c>
      <c r="AE24" s="173">
        <f>'Oct 9 vs Concordia'!X24+'Oct 10 vs UQTR'!X24+'Oct 15 vs Guelph'!X24+'Oct 17 @ Western'!X24+'Oct 22 @ Guelph'!X24+'Oct 30 vs York'!X24+'Oct 31 @ Brock'!X24+'Nov 5 @ Laurier'!X24+'Nov 6 vs McGill'!X24+'Nov 13 @ Nipissing'!X24+'Nov 14 @ Laurentian'!X24+'Nov 20 vs Carleton'!X24+'Nov 21 vs RMC'!X24+'Nov 26 vs Laurier'!X24+'Nov 28 @ Waterloo'!X24+'Dec 4 @ UOIT'!X24+'Dec 5 @ Queen''s'!X24+'Jan 6 vs Toronto'!X24+'Jan 8 vs Waterloo'!X24+'Jan 15 @ Lakehead'!X24+'Jan 16 @ Lakehead'!X24+'Jan 21 vs Brock'!X24+'Jan 23 vs Windsor'!X24+'Jan 28 vs Guelph'!X24+'Jan 30 @ Windsor'!X24+'Feb 5 @ York'!X24+'Feb 6 @ Toronto'!X24+'Feb 10 vs Western'!X24</f>
        <v>0</v>
      </c>
      <c r="AF24" s="23">
        <f>'Oct 9 vs Concordia'!Y24+'Oct 10 vs UQTR'!Y24+'Oct 15 vs Guelph'!Y24+'Oct 17 @ Western'!Y24+'Oct 22 @ Guelph'!Y24+'Oct 30 vs York'!Y24+'Oct 31 @ Brock'!Y24+'Nov 5 @ Laurier'!Y24+'Nov 6 vs McGill'!Y24+'Nov 13 @ Nipissing'!Y24+'Nov 14 @ Laurentian'!Y24+'Nov 20 vs Carleton'!Y24+'Nov 21 vs RMC'!Y24+'Nov 26 vs Laurier'!Y24+'Nov 28 @ Waterloo'!Y24+'Dec 4 @ UOIT'!Y24+'Dec 5 @ Queen''s'!Y24+'Jan 6 vs Toronto'!Y24+'Jan 8 vs Waterloo'!Y24+'Jan 15 @ Lakehead'!Y24+'Jan 16 @ Lakehead'!Y24+'Jan 21 vs Brock'!Y24+'Jan 23 vs Windsor'!Y24+'Jan 28 vs Guelph'!Y24+'Jan 30 @ Windsor'!Y24+'Feb 5 @ York'!Y24+'Feb 6 @ Toronto'!Y24+'Feb 10 vs Western'!Y24</f>
        <v>0</v>
      </c>
      <c r="AG24" s="290">
        <f t="shared" si="21"/>
        <v>0</v>
      </c>
      <c r="AH24" s="352"/>
      <c r="AI24" s="355"/>
      <c r="AJ24" s="23"/>
      <c r="AK24" s="339"/>
      <c r="AL24" s="23"/>
      <c r="AM24" s="173"/>
      <c r="AN24" s="23"/>
      <c r="AO24" s="339"/>
      <c r="AP24" s="23"/>
      <c r="AQ24" s="173"/>
      <c r="AR24" s="23"/>
      <c r="AS24" s="339"/>
      <c r="AT24" s="23"/>
      <c r="AU24" s="173"/>
      <c r="AV24" s="23"/>
      <c r="AW24" s="339"/>
      <c r="AX24" s="23"/>
      <c r="AY24" s="173"/>
      <c r="BB24" s="399"/>
      <c r="BC24" s="400"/>
      <c r="BD24" s="446"/>
      <c r="BE24" s="449"/>
      <c r="BF24" s="402"/>
      <c r="BG24" s="401"/>
      <c r="BH24" s="450"/>
      <c r="BI24" s="403"/>
      <c r="BJ24" s="432"/>
      <c r="BK24" s="399"/>
      <c r="BL24" s="401"/>
      <c r="BM24" s="84"/>
      <c r="BN24" s="432"/>
      <c r="BO24" s="431"/>
      <c r="BP24" s="84"/>
      <c r="BQ24" s="433"/>
      <c r="BR24" s="84"/>
      <c r="BS24" s="432"/>
      <c r="BT24" s="433"/>
      <c r="BU24" s="84"/>
      <c r="BV24" s="84"/>
      <c r="BW24" s="434"/>
      <c r="BX24" s="48"/>
      <c r="BY24" s="12"/>
      <c r="BZ24" s="12"/>
      <c r="CA24" s="236"/>
      <c r="CK24" s="221">
        <f t="shared" si="22"/>
        <v>20</v>
      </c>
      <c r="CL24" s="476" t="s">
        <v>232</v>
      </c>
      <c r="CM24" s="316">
        <f t="shared" si="23"/>
        <v>10</v>
      </c>
      <c r="CN24" s="221">
        <f t="shared" si="24"/>
        <v>1</v>
      </c>
      <c r="CO24" s="12">
        <f t="shared" si="25"/>
        <v>4</v>
      </c>
      <c r="CP24" s="379">
        <f t="shared" si="26"/>
        <v>5</v>
      </c>
      <c r="CQ24" s="236">
        <f t="shared" si="27"/>
        <v>-4</v>
      </c>
      <c r="CR24" s="221">
        <f t="shared" si="28"/>
        <v>6</v>
      </c>
      <c r="CS24" s="236">
        <f t="shared" si="29"/>
        <v>4</v>
      </c>
      <c r="CT24" s="221">
        <f t="shared" si="30"/>
        <v>45</v>
      </c>
      <c r="CU24" s="12">
        <f t="shared" si="31"/>
        <v>24</v>
      </c>
      <c r="CV24" s="66">
        <f t="shared" si="32"/>
        <v>0.53333333333333333</v>
      </c>
      <c r="CW24" s="281">
        <f t="shared" si="33"/>
        <v>4.1666666666666664E-2</v>
      </c>
      <c r="CX24" s="12">
        <f t="shared" si="34"/>
        <v>0</v>
      </c>
      <c r="CY24" s="379">
        <f t="shared" si="35"/>
        <v>0</v>
      </c>
      <c r="CZ24" s="12">
        <f t="shared" si="36"/>
        <v>0</v>
      </c>
      <c r="DA24" s="12">
        <f t="shared" si="37"/>
        <v>0</v>
      </c>
      <c r="DB24" s="12">
        <f t="shared" si="38"/>
        <v>0</v>
      </c>
      <c r="DC24" s="221">
        <f t="shared" si="39"/>
        <v>0</v>
      </c>
      <c r="DD24" s="12">
        <f t="shared" si="40"/>
        <v>0</v>
      </c>
      <c r="DE24" s="12">
        <f t="shared" si="41"/>
        <v>0</v>
      </c>
      <c r="DF24" s="281" t="e">
        <f t="shared" si="42"/>
        <v>#DIV/0!</v>
      </c>
      <c r="DG24" s="396">
        <f t="shared" si="43"/>
        <v>9.0277777777777776E-2</v>
      </c>
      <c r="DH24" s="12">
        <f t="shared" si="44"/>
        <v>79</v>
      </c>
      <c r="DI24" s="12">
        <f t="shared" si="45"/>
        <v>84</v>
      </c>
      <c r="DJ24" s="236">
        <f t="shared" si="46"/>
        <v>-5</v>
      </c>
    </row>
    <row r="25" spans="1:132" ht="31" customHeight="1">
      <c r="A25" s="175">
        <v>16</v>
      </c>
      <c r="B25" s="165" t="s">
        <v>81</v>
      </c>
      <c r="C25" s="162">
        <f>'Oct 9 vs Concordia'!C25+'Oct 10 vs UQTR'!C25+'Oct 15 vs Guelph'!C25+'Oct 17 @ Western'!C25+'Oct 22 @ Guelph'!C25+'Oct 30 vs York'!C25+'Oct 31 @ Brock'!C25+'Nov 5 @ Laurier'!C25+'Nov 6 vs McGill'!C25+'Nov 13 @ Nipissing'!C25+'Nov 14 @ Laurentian'!C25+'Nov 20 vs Carleton'!C25+'Nov 21 vs RMC'!C25+'Nov 26 vs Laurier'!C25+'Nov 28 @ Waterloo'!C25+'Dec 4 @ UOIT'!C25+'Dec 5 @ Queen''s'!C25+'Jan 6 vs Toronto'!C25+'Jan 8 vs Waterloo'!C25+'Jan 15 @ Lakehead'!C25+'Jan 16 @ Lakehead'!C25+'Jan 21 vs Brock'!C25+'Jan 23 vs Windsor'!C25+'Jan 28 vs Guelph'!C25+'Jan 30 @ Windsor'!C25+'Feb 5 @ York'!C25+'Feb 6 @ Toronto'!C25+'Feb 10 vs Western'!C25</f>
        <v>5</v>
      </c>
      <c r="D25" s="150">
        <f>'Oct 9 vs Concordia'!D25+'Oct 10 vs UQTR'!D25+'Oct 15 vs Guelph'!D25+'Oct 17 @ Western'!D25+'Oct 22 @ Guelph'!D25+'Oct 30 vs York'!D25+'Oct 31 @ Brock'!D25+'Nov 5 @ Laurier'!D25+'Nov 6 vs McGill'!D25+'Nov 13 @ Nipissing'!D25+'Nov 14 @ Laurentian'!D25+'Nov 20 vs Carleton'!D25+'Nov 21 vs RMC'!D25+'Nov 26 vs Laurier'!D25+'Nov 28 @ Waterloo'!D25+'Dec 4 @ UOIT'!D25+'Dec 5 @ Queen''s'!D25+'Jan 6 vs Toronto'!D25+'Jan 8 vs Waterloo'!D25+'Jan 15 @ Lakehead'!D25+'Jan 16 @ Lakehead'!D25+'Jan 21 vs Brock'!D25+'Jan 23 vs Windsor'!D25+'Jan 28 vs Guelph'!D25+'Jan 30 @ Windsor'!D25+'Feb 5 @ York'!D25+'Feb 6 @ Toronto'!D25+'Feb 10 vs Western'!D25</f>
        <v>3</v>
      </c>
      <c r="E25" s="150">
        <f>'Oct 9 vs Concordia'!E25+'Oct 10 vs UQTR'!E25+'Oct 15 vs Guelph'!E25+'Oct 17 @ Western'!E25+'Oct 22 @ Guelph'!E25+'Oct 30 vs York'!E25+'Oct 31 @ Brock'!E25+'Nov 5 @ Laurier'!E25+'Nov 6 vs McGill'!E25+'Nov 13 @ Nipissing'!E25+'Nov 14 @ Laurentian'!E25+'Nov 20 vs Carleton'!E25+'Nov 21 vs RMC'!E25+'Nov 26 vs Laurier'!E25+'Nov 28 @ Waterloo'!E25+'Dec 4 @ UOIT'!E25+'Dec 5 @ Queen''s'!E25+'Jan 6 vs Toronto'!E25+'Jan 8 vs Waterloo'!E25+'Jan 15 @ Lakehead'!E25+'Jan 16 @ Lakehead'!E25+'Jan 21 vs Brock'!E25+'Jan 23 vs Windsor'!E25+'Jan 28 vs Guelph'!E25+'Jan 30 @ Windsor'!E25+'Feb 5 @ York'!E25+'Feb 6 @ Toronto'!E25+'Feb 10 vs Western'!E25</f>
        <v>6</v>
      </c>
      <c r="F25" s="170">
        <f t="shared" si="19"/>
        <v>9</v>
      </c>
      <c r="G25" s="174">
        <f>'Oct 9 vs Concordia'!G25+'Oct 10 vs UQTR'!G25+'Oct 15 vs Guelph'!G25+'Oct 17 @ Western'!G25+'Oct 22 @ Guelph'!G25+'Oct 30 vs York'!G25+'Oct 31 @ Brock'!G25+'Nov 5 @ Laurier'!G25+'Nov 6 vs McGill'!G25+'Nov 13 @ Nipissing'!G25+'Nov 14 @ Laurentian'!G25+'Nov 20 vs Carleton'!G25+'Nov 21 vs RMC'!G25+'Nov 26 vs Laurier'!G25+'Nov 28 @ Waterloo'!G25+'Dec 4 @ UOIT'!G25+'Dec 5 @ Queen''s'!G25+'Jan 6 vs Toronto'!G25+'Jan 8 vs Waterloo'!G25+'Jan 15 @ Lakehead'!G25+'Jan 16 @ Lakehead'!G25+'Jan 21 vs Brock'!G25+'Jan 23 vs Windsor'!G25+'Jan 28 vs Guelph'!G25+'Jan 30 @ Windsor'!G25+'Feb 5 @ York'!G25+'Feb 6 @ Toronto'!G25+'Feb 10 vs Western'!G25</f>
        <v>2</v>
      </c>
      <c r="H25" s="150">
        <f>'Oct 9 vs Concordia'!H25+'Oct 10 vs UQTR'!H25+'Oct 15 vs Guelph'!H25+'Oct 17 @ Western'!H25+'Oct 22 @ Guelph'!H25+'Oct 30 vs York'!H25+'Oct 31 @ Brock'!H25+'Nov 5 @ Laurier'!H25+'Nov 6 vs McGill'!H25+'Nov 13 @ Nipissing'!H25+'Nov 14 @ Laurentian'!H25+'Nov 20 vs Carleton'!H25+'Nov 21 vs RMC'!H25+'Nov 26 vs Laurier'!H25+'Nov 28 @ Waterloo'!H25+'Dec 4 @ UOIT'!H25+'Dec 5 @ Queen''s'!H25+'Jan 6 vs Toronto'!H25+'Jan 8 vs Waterloo'!H25+'Jan 15 @ Lakehead'!H25+'Jan 16 @ Lakehead'!H25+'Jan 21 vs Brock'!H25+'Jan 23 vs Windsor'!H25+'Jan 28 vs Guelph'!H25+'Jan 30 @ Windsor'!H25+'Feb 5 @ York'!H25+'Feb 6 @ Toronto'!H25+'Feb 10 vs Western'!H25</f>
        <v>6</v>
      </c>
      <c r="I25" s="150">
        <f>'Oct 9 vs Concordia'!I25+'Oct 10 vs UQTR'!I25+'Oct 15 vs Guelph'!I25+'Oct 17 @ Western'!I25+'Oct 22 @ Guelph'!I25+'Oct 30 vs York'!I25+'Oct 31 @ Brock'!I25+'Nov 5 @ Laurier'!I25+'Nov 6 vs McGill'!I25+'Nov 13 @ Nipissing'!I25+'Nov 14 @ Laurentian'!I25+'Nov 20 vs Carleton'!I25+'Nov 21 vs RMC'!I25+'Nov 26 vs Laurier'!I25+'Nov 28 @ Waterloo'!I25+'Dec 4 @ UOIT'!I25+'Dec 5 @ Queen''s'!I25+'Jan 6 vs Toronto'!I25+'Jan 8 vs Waterloo'!I25+'Jan 15 @ Lakehead'!I25+'Jan 16 @ Lakehead'!I25+'Jan 21 vs Brock'!I25+'Jan 23 vs Windsor'!I25+'Jan 28 vs Guelph'!I25+'Jan 30 @ Windsor'!I25+'Feb 5 @ York'!I25+'Feb 6 @ Toronto'!I25+'Feb 10 vs Western'!I25</f>
        <v>6</v>
      </c>
      <c r="J25" s="170">
        <f>'Oct 9 vs Concordia'!J25+'Oct 10 vs UQTR'!J25+'Oct 15 vs Guelph'!J25+'Oct 17 @ Western'!J25+'Oct 22 @ Guelph'!J25+'Oct 30 vs York'!J25+'Oct 31 @ Brock'!J25+'Nov 5 @ Laurier'!J25+'Nov 6 vs McGill'!J25+'Nov 13 @ Nipissing'!J25+'Nov 14 @ Laurentian'!J25+'Nov 20 vs Carleton'!J25+'Nov 21 vs RMC'!J25+'Nov 26 vs Laurier'!J25+'Nov 28 @ Waterloo'!J25+'Dec 4 @ UOIT'!J25+'Dec 5 @ Queen''s'!J25+'Jan 6 vs Toronto'!J25+'Jan 8 vs Waterloo'!J25+'Jan 15 @ Lakehead'!J25+'Jan 16 @ Lakehead'!J25+'Jan 21 vs Brock'!J25+'Jan 23 vs Windsor'!J25+'Jan 28 vs Guelph'!J25+'Jan 30 @ Windsor'!J25+'Feb 5 @ York'!J25+'Feb 6 @ Toronto'!J25+'Feb 10 vs Western'!J25</f>
        <v>14</v>
      </c>
      <c r="K25" s="177">
        <f t="shared" si="47"/>
        <v>2.3333333333333335</v>
      </c>
      <c r="L25" s="151">
        <f t="shared" si="48"/>
        <v>0.21428571428571427</v>
      </c>
      <c r="M25" s="150">
        <f>'Oct 9 vs Concordia'!M25+'Oct 10 vs UQTR'!M25+'Oct 15 vs Guelph'!M25+'Oct 17 @ Western'!M25+'Oct 22 @ Guelph'!M25+'Oct 30 vs York'!M25+'Oct 31 @ Brock'!M25+'Nov 5 @ Laurier'!M25+'Nov 6 vs McGill'!M25+'Nov 13 @ Nipissing'!M25+'Nov 14 @ Laurentian'!M25+'Nov 20 vs Carleton'!M25+'Nov 21 vs RMC'!M25+'Nov 26 vs Laurier'!M25+'Nov 28 @ Waterloo'!M25+'Dec 4 @ UOIT'!M25+'Dec 5 @ Queen''s'!M25+'Jan 6 vs Toronto'!M25+'Jan 8 vs Waterloo'!M25+'Jan 15 @ Lakehead'!M25+'Jan 16 @ Lakehead'!M25+'Jan 21 vs Brock'!M25+'Jan 23 vs Windsor'!M25+'Jan 28 vs Guelph'!M25+'Jan 30 @ Windsor'!M25+'Feb 5 @ York'!M25+'Feb 6 @ Toronto'!M25+'Feb 10 vs Western'!M25</f>
        <v>0</v>
      </c>
      <c r="N25" s="170">
        <f>'Oct 9 vs Concordia'!N25+'Oct 10 vs UQTR'!N25+'Oct 15 vs Guelph'!N25+'Oct 17 @ Western'!N25+'Oct 22 @ Guelph'!N25+'Oct 30 vs York'!N25+'Oct 31 @ Brock'!N25+'Nov 5 @ Laurier'!N25+'Nov 6 vs McGill'!N25+'Nov 13 @ Nipissing'!N25+'Nov 14 @ Laurentian'!N25+'Nov 20 vs Carleton'!N25+'Nov 21 vs RMC'!N25+'Nov 26 vs Laurier'!N25+'Nov 28 @ Waterloo'!N25+'Dec 4 @ UOIT'!N25+'Dec 5 @ Queen''s'!N25+'Jan 6 vs Toronto'!N25+'Jan 8 vs Waterloo'!N25+'Jan 15 @ Lakehead'!N25+'Jan 16 @ Lakehead'!N25+'Jan 21 vs Brock'!N25+'Jan 23 vs Windsor'!N25+'Jan 28 vs Guelph'!N25+'Jan 30 @ Windsor'!N25+'Feb 5 @ York'!N25+'Feb 6 @ Toronto'!N25+'Feb 10 vs Western'!N25</f>
        <v>0</v>
      </c>
      <c r="O25" s="174">
        <f>'Oct 9 vs Concordia'!O25+'Oct 10 vs UQTR'!O25+'Oct 15 vs Guelph'!O25+'Oct 17 @ Western'!O25+'Oct 22 @ Guelph'!O25+'Oct 30 vs York'!O25+'Oct 31 @ Brock'!O25+'Nov 5 @ Laurier'!O25+'Nov 6 vs McGill'!O25+'Nov 13 @ Nipissing'!O25+'Nov 14 @ Laurentian'!O25+'Nov 20 vs Carleton'!O25+'Nov 21 vs RMC'!O25+'Nov 26 vs Laurier'!O25+'Nov 28 @ Waterloo'!O25+'Dec 4 @ UOIT'!O25+'Dec 5 @ Queen''s'!O25+'Jan 6 vs Toronto'!O25+'Jan 8 vs Waterloo'!O25+'Jan 15 @ Lakehead'!O25+'Jan 16 @ Lakehead'!O25+'Jan 21 vs Brock'!O25+'Jan 23 vs Windsor'!O25+'Jan 28 vs Guelph'!O25+'Jan 30 @ Windsor'!O25+'Feb 5 @ York'!O25+'Feb 6 @ Toronto'!O25+'Feb 10 vs Western'!O25</f>
        <v>0</v>
      </c>
      <c r="P25" s="150">
        <f>'Oct 9 vs Concordia'!P25+'Oct 10 vs UQTR'!P25+'Oct 15 vs Guelph'!P25+'Oct 17 @ Western'!P25+'Oct 22 @ Guelph'!P25+'Oct 30 vs York'!P25+'Oct 31 @ Brock'!P25+'Nov 5 @ Laurier'!P25+'Nov 6 vs McGill'!P25+'Nov 13 @ Nipissing'!P25+'Nov 14 @ Laurentian'!P25+'Nov 20 vs Carleton'!P25+'Nov 21 vs RMC'!P25+'Nov 26 vs Laurier'!P25+'Nov 28 @ Waterloo'!P25+'Dec 4 @ UOIT'!P25+'Dec 5 @ Queen''s'!P25+'Jan 6 vs Toronto'!P25+'Jan 8 vs Waterloo'!P25+'Jan 15 @ Lakehead'!P25+'Jan 16 @ Lakehead'!P25+'Jan 21 vs Brock'!P25+'Jan 23 vs Windsor'!P25+'Jan 28 vs Guelph'!P25+'Jan 30 @ Windsor'!P25+'Feb 5 @ York'!P25+'Feb 6 @ Toronto'!P25+'Feb 10 vs Western'!P25</f>
        <v>0</v>
      </c>
      <c r="Q25" s="331">
        <f>'Oct 9 vs Concordia'!Q25+'Oct 10 vs UQTR'!Q25+'Oct 15 vs Guelph'!Q25+'Oct 17 @ Western'!Q25+'Oct 22 @ Guelph'!Q25+'Oct 30 vs York'!Q25+'Oct 31 @ Brock'!Q25+'Nov 5 @ Laurier'!Q25+'Nov 6 vs McGill'!Q25+'Nov 13 @ Nipissing'!Q25+'Nov 14 @ Laurentian'!Q25+'Nov 20 vs Carleton'!Q25+'Nov 21 vs RMC'!Q25+'Nov 26 vs Laurier'!Q25+'Nov 28 @ Waterloo'!Q25+'Dec 4 @ UOIT'!Q25+'Dec 5 @ Queen''s'!Q25+'Jan 6 vs Toronto'!Q25+'Jan 8 vs Waterloo'!Q25+'Jan 15 @ Lakehead'!Q25+'Jan 16 @ Lakehead'!Q25+'Jan 21 vs Brock'!Q25+'Jan 23 vs Windsor'!Q25+'Jan 28 vs Guelph'!Q25+'Jan 30 @ Windsor'!Q25+'Feb 5 @ York'!Q25+'Feb 6 @ Toronto'!Q25+'Feb 10 vs Western'!Q25</f>
        <v>0</v>
      </c>
      <c r="R25" s="182">
        <f>'Oct 9 vs Concordia'!R25+'Oct 10 vs UQTR'!R25+'Oct 15 vs Guelph'!R25+'Oct 17 @ Western'!R25+'Oct 22 @ Guelph'!R25+'Oct 30 vs York'!R25+'Oct 31 @ Brock'!R25+'Nov 5 @ Laurier'!R25+'Nov 6 vs McGill'!R25+'Nov 13 @ Nipissing'!R25+'Nov 14 @ Laurentian'!R25+'Nov 20 vs Carleton'!R25+'Nov 21 vs RMC'!R25+'Nov 26 vs Laurier'!R25+'Nov 28 @ Waterloo'!R25+'Dec 4 @ UOIT'!R25+'Dec 5 @ Queen''s'!R25+'Jan 6 vs Toronto'!R25+'Jan 8 vs Waterloo'!R25+'Jan 15 @ Lakehead'!R25+'Jan 16 @ Lakehead'!R25+'Jan 21 vs Brock'!R25+'Jan 23 vs Windsor'!R25+'Jan 28 vs Guelph'!R25+'Jan 30 @ Windsor'!R25+'Feb 5 @ York'!R25+'Feb 6 @ Toronto'!R25+'Feb 10 vs Western'!R25</f>
        <v>0</v>
      </c>
      <c r="S25" s="162">
        <f>'Oct 9 vs Concordia'!S25+'Oct 10 vs UQTR'!S25+'Oct 15 vs Guelph'!S25+'Oct 17 @ Western'!S25+'Oct 22 @ Guelph'!S25+'Oct 30 vs York'!S25+'Oct 31 @ Brock'!S25+'Nov 5 @ Laurier'!S25+'Nov 6 vs McGill'!S25+'Nov 13 @ Nipissing'!S25+'Nov 14 @ Laurentian'!S25+'Nov 20 vs Carleton'!S25+'Nov 21 vs RMC'!S25+'Nov 26 vs Laurier'!S25+'Nov 28 @ Waterloo'!S25+'Dec 4 @ UOIT'!S25+'Dec 5 @ Queen''s'!S25+'Jan 6 vs Toronto'!S25+'Jan 8 vs Waterloo'!S25+'Jan 15 @ Lakehead'!S25+'Jan 16 @ Lakehead'!S25+'Jan 21 vs Brock'!S25+'Jan 23 vs Windsor'!S25+'Jan 28 vs Guelph'!S25+'Jan 30 @ Windsor'!S25+'Feb 5 @ York'!S25+'Feb 6 @ Toronto'!S25+'Feb 10 vs Western'!S25</f>
        <v>63</v>
      </c>
      <c r="T25" s="331">
        <f>'Oct 9 vs Concordia'!T25+'Oct 10 vs UQTR'!T25+'Oct 15 vs Guelph'!T25+'Oct 17 @ Western'!T25+'Oct 22 @ Guelph'!T25+'Oct 30 vs York'!T25+'Oct 31 @ Brock'!T25+'Nov 5 @ Laurier'!T25+'Nov 6 vs McGill'!T25+'Nov 13 @ Nipissing'!T25+'Nov 14 @ Laurentian'!T25+'Nov 20 vs Carleton'!T25+'Nov 21 vs RMC'!T25+'Nov 26 vs Laurier'!T25+'Nov 28 @ Waterloo'!T25+'Dec 4 @ UOIT'!T25+'Dec 5 @ Queen''s'!T25+'Jan 6 vs Toronto'!T25+'Jan 8 vs Waterloo'!T25+'Jan 15 @ Lakehead'!T25+'Jan 16 @ Lakehead'!T25+'Jan 21 vs Brock'!T25+'Jan 23 vs Windsor'!T25+'Jan 28 vs Guelph'!T25+'Jan 30 @ Windsor'!T25+'Feb 5 @ York'!T25+'Feb 6 @ Toronto'!T25+'Feb 10 vs Western'!T25</f>
        <v>32</v>
      </c>
      <c r="U25" s="331">
        <f t="shared" si="20"/>
        <v>95</v>
      </c>
      <c r="V25" s="496">
        <f t="shared" si="49"/>
        <v>0.66315789473684206</v>
      </c>
      <c r="W25" s="50"/>
      <c r="X25" s="15"/>
      <c r="Y25" s="15"/>
      <c r="Z25" s="47"/>
      <c r="AA25" s="286">
        <v>16</v>
      </c>
      <c r="AB25" s="287" t="s">
        <v>81</v>
      </c>
      <c r="AC25" s="317">
        <f t="shared" si="1"/>
        <v>5</v>
      </c>
      <c r="AD25" s="321">
        <f>'Oct 9 vs Concordia'!W25+'Oct 10 vs UQTR'!W25+'Oct 15 vs Guelph'!W25+'Oct 17 @ Western'!W25+'Oct 22 @ Guelph'!W25+'Oct 30 vs York'!W25+'Oct 31 @ Brock'!W25+'Nov 5 @ Laurier'!W25+'Nov 6 vs McGill'!W25+'Nov 13 @ Nipissing'!W25+'Nov 14 @ Laurentian'!W25+'Nov 20 vs Carleton'!W25+'Nov 21 vs RMC'!W25+'Nov 26 vs Laurier'!W25+'Nov 28 @ Waterloo'!W25+'Dec 4 @ UOIT'!W25+'Dec 5 @ Queen''s'!W25+'Jan 6 vs Toronto'!W25+'Jan 8 vs Waterloo'!W25+'Jan 15 @ Lakehead'!W25+'Jan 16 @ Lakehead'!W25+'Jan 21 vs Brock'!W25+'Jan 23 vs Windsor'!W25+'Jan 28 vs Guelph'!W25+'Jan 30 @ Windsor'!W25+'Feb 5 @ York'!W25+'Feb 6 @ Toronto'!W25+'Feb 10 vs Western'!W25</f>
        <v>6.7141203703703703E-2</v>
      </c>
      <c r="AE25" s="174">
        <f>'Oct 9 vs Concordia'!X25+'Oct 10 vs UQTR'!X25+'Oct 15 vs Guelph'!X25+'Oct 17 @ Western'!X25+'Oct 22 @ Guelph'!X25+'Oct 30 vs York'!X25+'Oct 31 @ Brock'!X25+'Nov 5 @ Laurier'!X25+'Nov 6 vs McGill'!X25+'Nov 13 @ Nipissing'!X25+'Nov 14 @ Laurentian'!X25+'Nov 20 vs Carleton'!X25+'Nov 21 vs RMC'!X25+'Nov 26 vs Laurier'!X25+'Nov 28 @ Waterloo'!X25+'Dec 4 @ UOIT'!X25+'Dec 5 @ Queen''s'!X25+'Jan 6 vs Toronto'!X25+'Jan 8 vs Waterloo'!X25+'Jan 15 @ Lakehead'!X25+'Jan 16 @ Lakehead'!X25+'Jan 21 vs Brock'!X25+'Jan 23 vs Windsor'!X25+'Jan 28 vs Guelph'!X25+'Jan 30 @ Windsor'!X25+'Feb 5 @ York'!X25+'Feb 6 @ Toronto'!X25+'Feb 10 vs Western'!X25</f>
        <v>65</v>
      </c>
      <c r="AF25" s="150">
        <f>'Oct 9 vs Concordia'!Y25+'Oct 10 vs UQTR'!Y25+'Oct 15 vs Guelph'!Y25+'Oct 17 @ Western'!Y25+'Oct 22 @ Guelph'!Y25+'Oct 30 vs York'!Y25+'Oct 31 @ Brock'!Y25+'Nov 5 @ Laurier'!Y25+'Nov 6 vs McGill'!Y25+'Nov 13 @ Nipissing'!Y25+'Nov 14 @ Laurentian'!Y25+'Nov 20 vs Carleton'!Y25+'Nov 21 vs RMC'!Y25+'Nov 26 vs Laurier'!Y25+'Nov 28 @ Waterloo'!Y25+'Dec 4 @ UOIT'!Y25+'Dec 5 @ Queen''s'!Y25+'Jan 6 vs Toronto'!Y25+'Jan 8 vs Waterloo'!Y25+'Jan 15 @ Lakehead'!Y25+'Jan 16 @ Lakehead'!Y25+'Jan 21 vs Brock'!Y25+'Jan 23 vs Windsor'!Y25+'Jan 28 vs Guelph'!Y25+'Jan 30 @ Windsor'!Y25+'Feb 5 @ York'!Y25+'Feb 6 @ Toronto'!Y25+'Feb 10 vs Western'!Y25</f>
        <v>42</v>
      </c>
      <c r="AG25" s="289">
        <f t="shared" si="21"/>
        <v>23</v>
      </c>
      <c r="AH25" s="351"/>
      <c r="AI25" s="354"/>
      <c r="AJ25" s="331"/>
      <c r="AK25" s="338"/>
      <c r="AL25" s="331"/>
      <c r="AM25" s="330"/>
      <c r="AN25" s="331"/>
      <c r="AO25" s="338"/>
      <c r="AP25" s="331"/>
      <c r="AQ25" s="330"/>
      <c r="AR25" s="331"/>
      <c r="AS25" s="338"/>
      <c r="AT25" s="331"/>
      <c r="AU25" s="330"/>
      <c r="AV25" s="331"/>
      <c r="AW25" s="338"/>
      <c r="AX25" s="331"/>
      <c r="AY25" s="330"/>
      <c r="BB25" s="404"/>
      <c r="BC25" s="405"/>
      <c r="BD25" s="445"/>
      <c r="BE25" s="445"/>
      <c r="BF25" s="406"/>
      <c r="BG25" s="362"/>
      <c r="BH25" s="448"/>
      <c r="BI25" s="404"/>
      <c r="BJ25" s="437"/>
      <c r="BK25" s="404"/>
      <c r="BL25" s="362"/>
      <c r="BM25" s="436"/>
      <c r="BN25" s="437"/>
      <c r="BO25" s="435"/>
      <c r="BP25" s="436"/>
      <c r="BQ25" s="438"/>
      <c r="BR25" s="436"/>
      <c r="BS25" s="437"/>
      <c r="BT25" s="438"/>
      <c r="BU25" s="436"/>
      <c r="BV25" s="436"/>
      <c r="BW25" s="439"/>
      <c r="BX25" s="381"/>
      <c r="BY25" s="364"/>
      <c r="BZ25" s="364"/>
      <c r="CA25" s="365"/>
      <c r="CK25" s="363">
        <f t="shared" si="22"/>
        <v>21</v>
      </c>
      <c r="CL25" s="477" t="s">
        <v>233</v>
      </c>
      <c r="CM25" s="413">
        <f t="shared" si="23"/>
        <v>13</v>
      </c>
      <c r="CN25" s="363">
        <f t="shared" si="24"/>
        <v>1</v>
      </c>
      <c r="CO25" s="364">
        <f t="shared" si="25"/>
        <v>5</v>
      </c>
      <c r="CP25" s="382">
        <f t="shared" si="26"/>
        <v>6</v>
      </c>
      <c r="CQ25" s="365">
        <f t="shared" si="27"/>
        <v>0</v>
      </c>
      <c r="CR25" s="363">
        <f t="shared" si="28"/>
        <v>8</v>
      </c>
      <c r="CS25" s="365">
        <f t="shared" si="29"/>
        <v>9</v>
      </c>
      <c r="CT25" s="363">
        <f t="shared" si="30"/>
        <v>40</v>
      </c>
      <c r="CU25" s="364">
        <f t="shared" si="31"/>
        <v>33</v>
      </c>
      <c r="CV25" s="384">
        <f t="shared" si="32"/>
        <v>0.82499999999999996</v>
      </c>
      <c r="CW25" s="386">
        <f t="shared" si="33"/>
        <v>3.0303030303030304E-2</v>
      </c>
      <c r="CX25" s="364">
        <f t="shared" si="34"/>
        <v>0</v>
      </c>
      <c r="CY25" s="382">
        <f t="shared" si="35"/>
        <v>0</v>
      </c>
      <c r="CZ25" s="364">
        <f t="shared" si="36"/>
        <v>0</v>
      </c>
      <c r="DA25" s="364">
        <f t="shared" si="37"/>
        <v>0</v>
      </c>
      <c r="DB25" s="364">
        <f t="shared" si="38"/>
        <v>0</v>
      </c>
      <c r="DC25" s="363">
        <f t="shared" si="39"/>
        <v>9</v>
      </c>
      <c r="DD25" s="364">
        <f t="shared" si="40"/>
        <v>2</v>
      </c>
      <c r="DE25" s="364">
        <f t="shared" si="41"/>
        <v>11</v>
      </c>
      <c r="DF25" s="386">
        <f t="shared" si="42"/>
        <v>0.81818181818181823</v>
      </c>
      <c r="DG25" s="397">
        <f t="shared" si="43"/>
        <v>8.6736111111111111E-2</v>
      </c>
      <c r="DH25" s="364">
        <f t="shared" si="44"/>
        <v>84</v>
      </c>
      <c r="DI25" s="364">
        <f t="shared" si="45"/>
        <v>65</v>
      </c>
      <c r="DJ25" s="365">
        <f t="shared" si="46"/>
        <v>19</v>
      </c>
    </row>
    <row r="26" spans="1:132" ht="31" customHeight="1">
      <c r="A26" s="199">
        <v>17</v>
      </c>
      <c r="B26" s="164" t="s">
        <v>82</v>
      </c>
      <c r="C26" s="161">
        <f>'Oct 9 vs Concordia'!C26+'Oct 10 vs UQTR'!C26+'Oct 15 vs Guelph'!C26+'Oct 17 @ Western'!C26+'Oct 22 @ Guelph'!C26+'Oct 30 vs York'!C26+'Oct 31 @ Brock'!C26+'Nov 5 @ Laurier'!C26+'Nov 6 vs McGill'!C26+'Nov 13 @ Nipissing'!C26+'Nov 14 @ Laurentian'!C26+'Nov 20 vs Carleton'!C26+'Nov 21 vs RMC'!C26+'Nov 26 vs Laurier'!C26+'Nov 28 @ Waterloo'!C26+'Dec 4 @ UOIT'!C26+'Dec 5 @ Queen''s'!C26+'Jan 6 vs Toronto'!C26+'Jan 8 vs Waterloo'!C26+'Jan 15 @ Lakehead'!C26+'Jan 16 @ Lakehead'!C26+'Jan 21 vs Brock'!C26+'Jan 23 vs Windsor'!C26+'Jan 28 vs Guelph'!C26+'Jan 30 @ Windsor'!C26+'Feb 5 @ York'!C26+'Feb 6 @ Toronto'!C26+'Feb 10 vs Western'!C26</f>
        <v>18</v>
      </c>
      <c r="D26" s="23">
        <f>'Oct 9 vs Concordia'!D26+'Oct 10 vs UQTR'!D26+'Oct 15 vs Guelph'!D26+'Oct 17 @ Western'!D26+'Oct 22 @ Guelph'!D26+'Oct 30 vs York'!D26+'Oct 31 @ Brock'!D26+'Nov 5 @ Laurier'!D26+'Nov 6 vs McGill'!D26+'Nov 13 @ Nipissing'!D26+'Nov 14 @ Laurentian'!D26+'Nov 20 vs Carleton'!D26+'Nov 21 vs RMC'!D26+'Nov 26 vs Laurier'!D26+'Nov 28 @ Waterloo'!D26+'Dec 4 @ UOIT'!D26+'Dec 5 @ Queen''s'!D26+'Jan 6 vs Toronto'!D26+'Jan 8 vs Waterloo'!D26+'Jan 15 @ Lakehead'!D26+'Jan 16 @ Lakehead'!D26+'Jan 21 vs Brock'!D26+'Jan 23 vs Windsor'!D26+'Jan 28 vs Guelph'!D26+'Jan 30 @ Windsor'!D26+'Feb 5 @ York'!D26+'Feb 6 @ Toronto'!D26+'Feb 10 vs Western'!D26</f>
        <v>2</v>
      </c>
      <c r="E26" s="23">
        <f>'Oct 9 vs Concordia'!E26+'Oct 10 vs UQTR'!E26+'Oct 15 vs Guelph'!E26+'Oct 17 @ Western'!E26+'Oct 22 @ Guelph'!E26+'Oct 30 vs York'!E26+'Oct 31 @ Brock'!E26+'Nov 5 @ Laurier'!E26+'Nov 6 vs McGill'!E26+'Nov 13 @ Nipissing'!E26+'Nov 14 @ Laurentian'!E26+'Nov 20 vs Carleton'!E26+'Nov 21 vs RMC'!E26+'Nov 26 vs Laurier'!E26+'Nov 28 @ Waterloo'!E26+'Dec 4 @ UOIT'!E26+'Dec 5 @ Queen''s'!E26+'Jan 6 vs Toronto'!E26+'Jan 8 vs Waterloo'!E26+'Jan 15 @ Lakehead'!E26+'Jan 16 @ Lakehead'!E26+'Jan 21 vs Brock'!E26+'Jan 23 vs Windsor'!E26+'Jan 28 vs Guelph'!E26+'Jan 30 @ Windsor'!E26+'Feb 5 @ York'!E26+'Feb 6 @ Toronto'!E26+'Feb 10 vs Western'!E26</f>
        <v>2</v>
      </c>
      <c r="F26" s="79">
        <f t="shared" si="19"/>
        <v>4</v>
      </c>
      <c r="G26" s="173">
        <f>'Oct 9 vs Concordia'!G26+'Oct 10 vs UQTR'!G26+'Oct 15 vs Guelph'!G26+'Oct 17 @ Western'!G26+'Oct 22 @ Guelph'!G26+'Oct 30 vs York'!G26+'Oct 31 @ Brock'!G26+'Nov 5 @ Laurier'!G26+'Nov 6 vs McGill'!G26+'Nov 13 @ Nipissing'!G26+'Nov 14 @ Laurentian'!G26+'Nov 20 vs Carleton'!G26+'Nov 21 vs RMC'!G26+'Nov 26 vs Laurier'!G26+'Nov 28 @ Waterloo'!G26+'Dec 4 @ UOIT'!G26+'Dec 5 @ Queen''s'!G26+'Jan 6 vs Toronto'!G26+'Jan 8 vs Waterloo'!G26+'Jan 15 @ Lakehead'!G26+'Jan 16 @ Lakehead'!G26+'Jan 21 vs Brock'!G26+'Jan 23 vs Windsor'!G26+'Jan 28 vs Guelph'!G26+'Jan 30 @ Windsor'!G26+'Feb 5 @ York'!G26+'Feb 6 @ Toronto'!G26+'Feb 10 vs Western'!G26</f>
        <v>6</v>
      </c>
      <c r="H26" s="23">
        <f>'Oct 9 vs Concordia'!H26+'Oct 10 vs UQTR'!H26+'Oct 15 vs Guelph'!H26+'Oct 17 @ Western'!H26+'Oct 22 @ Guelph'!H26+'Oct 30 vs York'!H26+'Oct 31 @ Brock'!H26+'Nov 5 @ Laurier'!H26+'Nov 6 vs McGill'!H26+'Nov 13 @ Nipissing'!H26+'Nov 14 @ Laurentian'!H26+'Nov 20 vs Carleton'!H26+'Nov 21 vs RMC'!H26+'Nov 26 vs Laurier'!H26+'Nov 28 @ Waterloo'!H26+'Dec 4 @ UOIT'!H26+'Dec 5 @ Queen''s'!H26+'Jan 6 vs Toronto'!H26+'Jan 8 vs Waterloo'!H26+'Jan 15 @ Lakehead'!H26+'Jan 16 @ Lakehead'!H26+'Jan 21 vs Brock'!H26+'Jan 23 vs Windsor'!H26+'Jan 28 vs Guelph'!H26+'Jan 30 @ Windsor'!H26+'Feb 5 @ York'!H26+'Feb 6 @ Toronto'!H26+'Feb 10 vs Western'!H26</f>
        <v>3</v>
      </c>
      <c r="I26" s="23">
        <f>'Oct 9 vs Concordia'!I26+'Oct 10 vs UQTR'!I26+'Oct 15 vs Guelph'!I26+'Oct 17 @ Western'!I26+'Oct 22 @ Guelph'!I26+'Oct 30 vs York'!I26+'Oct 31 @ Brock'!I26+'Nov 5 @ Laurier'!I26+'Nov 6 vs McGill'!I26+'Nov 13 @ Nipissing'!I26+'Nov 14 @ Laurentian'!I26+'Nov 20 vs Carleton'!I26+'Nov 21 vs RMC'!I26+'Nov 26 vs Laurier'!I26+'Nov 28 @ Waterloo'!I26+'Dec 4 @ UOIT'!I26+'Dec 5 @ Queen''s'!I26+'Jan 6 vs Toronto'!I26+'Jan 8 vs Waterloo'!I26+'Jan 15 @ Lakehead'!I26+'Jan 16 @ Lakehead'!I26+'Jan 21 vs Brock'!I26+'Jan 23 vs Windsor'!I26+'Jan 28 vs Guelph'!I26+'Jan 30 @ Windsor'!I26+'Feb 5 @ York'!I26+'Feb 6 @ Toronto'!I26+'Feb 10 vs Western'!I26</f>
        <v>23</v>
      </c>
      <c r="J26" s="79">
        <f>'Oct 9 vs Concordia'!J26+'Oct 10 vs UQTR'!J26+'Oct 15 vs Guelph'!J26+'Oct 17 @ Western'!J26+'Oct 22 @ Guelph'!J26+'Oct 30 vs York'!J26+'Oct 31 @ Brock'!J26+'Nov 5 @ Laurier'!J26+'Nov 6 vs McGill'!J26+'Nov 13 @ Nipissing'!J26+'Nov 14 @ Laurentian'!J26+'Nov 20 vs Carleton'!J26+'Nov 21 vs RMC'!J26+'Nov 26 vs Laurier'!J26+'Nov 28 @ Waterloo'!J26+'Dec 4 @ UOIT'!J26+'Dec 5 @ Queen''s'!J26+'Jan 6 vs Toronto'!J26+'Jan 8 vs Waterloo'!J26+'Jan 15 @ Lakehead'!J26+'Jan 16 @ Lakehead'!J26+'Jan 21 vs Brock'!J26+'Jan 23 vs Windsor'!J26+'Jan 28 vs Guelph'!J26+'Jan 30 @ Windsor'!J26+'Feb 5 @ York'!J26+'Feb 6 @ Toronto'!J26+'Feb 10 vs Western'!J26</f>
        <v>16</v>
      </c>
      <c r="K26" s="176">
        <f t="shared" si="47"/>
        <v>0.69565217391304346</v>
      </c>
      <c r="L26" s="67">
        <f t="shared" si="48"/>
        <v>0.125</v>
      </c>
      <c r="M26" s="23">
        <f>'Oct 9 vs Concordia'!M26+'Oct 10 vs UQTR'!M26+'Oct 15 vs Guelph'!M26+'Oct 17 @ Western'!M26+'Oct 22 @ Guelph'!M26+'Oct 30 vs York'!M26+'Oct 31 @ Brock'!M26+'Nov 5 @ Laurier'!M26+'Nov 6 vs McGill'!M26+'Nov 13 @ Nipissing'!M26+'Nov 14 @ Laurentian'!M26+'Nov 20 vs Carleton'!M26+'Nov 21 vs RMC'!M26+'Nov 26 vs Laurier'!M26+'Nov 28 @ Waterloo'!M26+'Dec 4 @ UOIT'!M26+'Dec 5 @ Queen''s'!M26+'Jan 6 vs Toronto'!M26+'Jan 8 vs Waterloo'!M26+'Jan 15 @ Lakehead'!M26+'Jan 16 @ Lakehead'!M26+'Jan 21 vs Brock'!M26+'Jan 23 vs Windsor'!M26+'Jan 28 vs Guelph'!M26+'Jan 30 @ Windsor'!M26+'Feb 5 @ York'!M26+'Feb 6 @ Toronto'!M26+'Feb 10 vs Western'!M26</f>
        <v>0</v>
      </c>
      <c r="N26" s="79">
        <f>'Oct 9 vs Concordia'!N26+'Oct 10 vs UQTR'!N26+'Oct 15 vs Guelph'!N26+'Oct 17 @ Western'!N26+'Oct 22 @ Guelph'!N26+'Oct 30 vs York'!N26+'Oct 31 @ Brock'!N26+'Nov 5 @ Laurier'!N26+'Nov 6 vs McGill'!N26+'Nov 13 @ Nipissing'!N26+'Nov 14 @ Laurentian'!N26+'Nov 20 vs Carleton'!N26+'Nov 21 vs RMC'!N26+'Nov 26 vs Laurier'!N26+'Nov 28 @ Waterloo'!N26+'Dec 4 @ UOIT'!N26+'Dec 5 @ Queen''s'!N26+'Jan 6 vs Toronto'!N26+'Jan 8 vs Waterloo'!N26+'Jan 15 @ Lakehead'!N26+'Jan 16 @ Lakehead'!N26+'Jan 21 vs Brock'!N26+'Jan 23 vs Windsor'!N26+'Jan 28 vs Guelph'!N26+'Jan 30 @ Windsor'!N26+'Feb 5 @ York'!N26+'Feb 6 @ Toronto'!N26+'Feb 10 vs Western'!N26</f>
        <v>0</v>
      </c>
      <c r="O26" s="173">
        <f>'Oct 9 vs Concordia'!O26+'Oct 10 vs UQTR'!O26+'Oct 15 vs Guelph'!O26+'Oct 17 @ Western'!O26+'Oct 22 @ Guelph'!O26+'Oct 30 vs York'!O26+'Oct 31 @ Brock'!O26+'Nov 5 @ Laurier'!O26+'Nov 6 vs McGill'!O26+'Nov 13 @ Nipissing'!O26+'Nov 14 @ Laurentian'!O26+'Nov 20 vs Carleton'!O26+'Nov 21 vs RMC'!O26+'Nov 26 vs Laurier'!O26+'Nov 28 @ Waterloo'!O26+'Dec 4 @ UOIT'!O26+'Dec 5 @ Queen''s'!O26+'Jan 6 vs Toronto'!O26+'Jan 8 vs Waterloo'!O26+'Jan 15 @ Lakehead'!O26+'Jan 16 @ Lakehead'!O26+'Jan 21 vs Brock'!O26+'Jan 23 vs Windsor'!O26+'Jan 28 vs Guelph'!O26+'Jan 30 @ Windsor'!O26+'Feb 5 @ York'!O26+'Feb 6 @ Toronto'!O26+'Feb 10 vs Western'!O26</f>
        <v>1</v>
      </c>
      <c r="P26" s="23">
        <f>'Oct 9 vs Concordia'!P26+'Oct 10 vs UQTR'!P26+'Oct 15 vs Guelph'!P26+'Oct 17 @ Western'!P26+'Oct 22 @ Guelph'!P26+'Oct 30 vs York'!P26+'Oct 31 @ Brock'!P26+'Nov 5 @ Laurier'!P26+'Nov 6 vs McGill'!P26+'Nov 13 @ Nipissing'!P26+'Nov 14 @ Laurentian'!P26+'Nov 20 vs Carleton'!P26+'Nov 21 vs RMC'!P26+'Nov 26 vs Laurier'!P26+'Nov 28 @ Waterloo'!P26+'Dec 4 @ UOIT'!P26+'Dec 5 @ Queen''s'!P26+'Jan 6 vs Toronto'!P26+'Jan 8 vs Waterloo'!P26+'Jan 15 @ Lakehead'!P26+'Jan 16 @ Lakehead'!P26+'Jan 21 vs Brock'!P26+'Jan 23 vs Windsor'!P26+'Jan 28 vs Guelph'!P26+'Jan 30 @ Windsor'!P26+'Feb 5 @ York'!P26+'Feb 6 @ Toronto'!P26+'Feb 10 vs Western'!P26</f>
        <v>0</v>
      </c>
      <c r="Q26" s="23">
        <f>'Oct 9 vs Concordia'!Q26+'Oct 10 vs UQTR'!Q26+'Oct 15 vs Guelph'!Q26+'Oct 17 @ Western'!Q26+'Oct 22 @ Guelph'!Q26+'Oct 30 vs York'!Q26+'Oct 31 @ Brock'!Q26+'Nov 5 @ Laurier'!Q26+'Nov 6 vs McGill'!Q26+'Nov 13 @ Nipissing'!Q26+'Nov 14 @ Laurentian'!Q26+'Nov 20 vs Carleton'!Q26+'Nov 21 vs RMC'!Q26+'Nov 26 vs Laurier'!Q26+'Nov 28 @ Waterloo'!Q26+'Dec 4 @ UOIT'!Q26+'Dec 5 @ Queen''s'!Q26+'Jan 6 vs Toronto'!Q26+'Jan 8 vs Waterloo'!Q26+'Jan 15 @ Lakehead'!Q26+'Jan 16 @ Lakehead'!Q26+'Jan 21 vs Brock'!Q26+'Jan 23 vs Windsor'!Q26+'Jan 28 vs Guelph'!Q26+'Jan 30 @ Windsor'!Q26+'Feb 5 @ York'!Q26+'Feb 6 @ Toronto'!Q26+'Feb 10 vs Western'!Q26</f>
        <v>0</v>
      </c>
      <c r="R26" s="181">
        <f>'Oct 9 vs Concordia'!R26+'Oct 10 vs UQTR'!R26+'Oct 15 vs Guelph'!R26+'Oct 17 @ Western'!R26+'Oct 22 @ Guelph'!R26+'Oct 30 vs York'!R26+'Oct 31 @ Brock'!R26+'Nov 5 @ Laurier'!R26+'Nov 6 vs McGill'!R26+'Nov 13 @ Nipissing'!R26+'Nov 14 @ Laurentian'!R26+'Nov 20 vs Carleton'!R26+'Nov 21 vs RMC'!R26+'Nov 26 vs Laurier'!R26+'Nov 28 @ Waterloo'!R26+'Dec 4 @ UOIT'!R26+'Dec 5 @ Queen''s'!R26+'Jan 6 vs Toronto'!R26+'Jan 8 vs Waterloo'!R26+'Jan 15 @ Lakehead'!R26+'Jan 16 @ Lakehead'!R26+'Jan 21 vs Brock'!R26+'Jan 23 vs Windsor'!R26+'Jan 28 vs Guelph'!R26+'Jan 30 @ Windsor'!R26+'Feb 5 @ York'!R26+'Feb 6 @ Toronto'!R26+'Feb 10 vs Western'!R26</f>
        <v>4</v>
      </c>
      <c r="S26" s="161">
        <f>'Oct 9 vs Concordia'!S26+'Oct 10 vs UQTR'!S26+'Oct 15 vs Guelph'!S26+'Oct 17 @ Western'!S26+'Oct 22 @ Guelph'!S26+'Oct 30 vs York'!S26+'Oct 31 @ Brock'!S26+'Nov 5 @ Laurier'!S26+'Nov 6 vs McGill'!S26+'Nov 13 @ Nipissing'!S26+'Nov 14 @ Laurentian'!S26+'Nov 20 vs Carleton'!S26+'Nov 21 vs RMC'!S26+'Nov 26 vs Laurier'!S26+'Nov 28 @ Waterloo'!S26+'Dec 4 @ UOIT'!S26+'Dec 5 @ Queen''s'!S26+'Jan 6 vs Toronto'!S26+'Jan 8 vs Waterloo'!S26+'Jan 15 @ Lakehead'!S26+'Jan 16 @ Lakehead'!S26+'Jan 21 vs Brock'!S26+'Jan 23 vs Windsor'!S26+'Jan 28 vs Guelph'!S26+'Jan 30 @ Windsor'!S26+'Feb 5 @ York'!S26+'Feb 6 @ Toronto'!S26+'Feb 10 vs Western'!S26</f>
        <v>0</v>
      </c>
      <c r="T26" s="23">
        <f>'Oct 9 vs Concordia'!T26+'Oct 10 vs UQTR'!T26+'Oct 15 vs Guelph'!T26+'Oct 17 @ Western'!T26+'Oct 22 @ Guelph'!T26+'Oct 30 vs York'!T26+'Oct 31 @ Brock'!T26+'Nov 5 @ Laurier'!T26+'Nov 6 vs McGill'!T26+'Nov 13 @ Nipissing'!T26+'Nov 14 @ Laurentian'!T26+'Nov 20 vs Carleton'!T26+'Nov 21 vs RMC'!T26+'Nov 26 vs Laurier'!T26+'Nov 28 @ Waterloo'!T26+'Dec 4 @ UOIT'!T26+'Dec 5 @ Queen''s'!T26+'Jan 6 vs Toronto'!T26+'Jan 8 vs Waterloo'!T26+'Jan 15 @ Lakehead'!T26+'Jan 16 @ Lakehead'!T26+'Jan 21 vs Brock'!T26+'Jan 23 vs Windsor'!T26+'Jan 28 vs Guelph'!T26+'Jan 30 @ Windsor'!T26+'Feb 5 @ York'!T26+'Feb 6 @ Toronto'!T26+'Feb 10 vs Western'!T26</f>
        <v>3</v>
      </c>
      <c r="U26" s="23">
        <f t="shared" si="20"/>
        <v>3</v>
      </c>
      <c r="V26" s="375">
        <f t="shared" si="49"/>
        <v>0</v>
      </c>
      <c r="W26" s="50"/>
      <c r="X26" s="15"/>
      <c r="Y26" s="15"/>
      <c r="Z26" s="47"/>
      <c r="AA26" s="255">
        <v>17</v>
      </c>
      <c r="AB26" s="262" t="s">
        <v>82</v>
      </c>
      <c r="AC26" s="318">
        <f t="shared" si="1"/>
        <v>18</v>
      </c>
      <c r="AD26" s="320">
        <f>'Oct 9 vs Concordia'!W26+'Oct 10 vs UQTR'!W26+'Oct 15 vs Guelph'!W26+'Oct 17 @ Western'!W26+'Oct 22 @ Guelph'!W26+'Oct 30 vs York'!W26+'Oct 31 @ Brock'!W26+'Nov 5 @ Laurier'!W26+'Nov 6 vs McGill'!W26+'Nov 13 @ Nipissing'!W26+'Nov 14 @ Laurentian'!W26+'Nov 20 vs Carleton'!W26+'Nov 21 vs RMC'!W26+'Nov 26 vs Laurier'!W26+'Nov 28 @ Waterloo'!W26+'Dec 4 @ UOIT'!W26+'Dec 5 @ Queen''s'!W26+'Jan 6 vs Toronto'!W26+'Jan 8 vs Waterloo'!W26+'Jan 15 @ Lakehead'!W26+'Jan 16 @ Lakehead'!W26+'Jan 21 vs Brock'!W26+'Jan 23 vs Windsor'!W26+'Jan 28 vs Guelph'!W26+'Jan 30 @ Windsor'!W26+'Feb 5 @ York'!W26+'Feb 6 @ Toronto'!W26+'Feb 10 vs Western'!W26</f>
        <v>6.9826388888888882E-2</v>
      </c>
      <c r="AE26" s="173">
        <f>'Oct 9 vs Concordia'!X26+'Oct 10 vs UQTR'!X26+'Oct 15 vs Guelph'!X26+'Oct 17 @ Western'!X26+'Oct 22 @ Guelph'!X26+'Oct 30 vs York'!X26+'Oct 31 @ Brock'!X26+'Nov 5 @ Laurier'!X26+'Nov 6 vs McGill'!X26+'Nov 13 @ Nipissing'!X26+'Nov 14 @ Laurentian'!X26+'Nov 20 vs Carleton'!X26+'Nov 21 vs RMC'!X26+'Nov 26 vs Laurier'!X26+'Nov 28 @ Waterloo'!X26+'Dec 4 @ UOIT'!X26+'Dec 5 @ Queen''s'!X26+'Jan 6 vs Toronto'!X26+'Jan 8 vs Waterloo'!X26+'Jan 15 @ Lakehead'!X26+'Jan 16 @ Lakehead'!X26+'Jan 21 vs Brock'!X26+'Jan 23 vs Windsor'!X26+'Jan 28 vs Guelph'!X26+'Jan 30 @ Windsor'!X26+'Feb 5 @ York'!X26+'Feb 6 @ Toronto'!X26+'Feb 10 vs Western'!X26</f>
        <v>53</v>
      </c>
      <c r="AF26" s="23">
        <f>'Oct 9 vs Concordia'!Y26+'Oct 10 vs UQTR'!Y26+'Oct 15 vs Guelph'!Y26+'Oct 17 @ Western'!Y26+'Oct 22 @ Guelph'!Y26+'Oct 30 vs York'!Y26+'Oct 31 @ Brock'!Y26+'Nov 5 @ Laurier'!Y26+'Nov 6 vs McGill'!Y26+'Nov 13 @ Nipissing'!Y26+'Nov 14 @ Laurentian'!Y26+'Nov 20 vs Carleton'!Y26+'Nov 21 vs RMC'!Y26+'Nov 26 vs Laurier'!Y26+'Nov 28 @ Waterloo'!Y26+'Dec 4 @ UOIT'!Y26+'Dec 5 @ Queen''s'!Y26+'Jan 6 vs Toronto'!Y26+'Jan 8 vs Waterloo'!Y26+'Jan 15 @ Lakehead'!Y26+'Jan 16 @ Lakehead'!Y26+'Jan 21 vs Brock'!Y26+'Jan 23 vs Windsor'!Y26+'Jan 28 vs Guelph'!Y26+'Jan 30 @ Windsor'!Y26+'Feb 5 @ York'!Y26+'Feb 6 @ Toronto'!Y26+'Feb 10 vs Western'!Y26</f>
        <v>49</v>
      </c>
      <c r="AG26" s="290">
        <f t="shared" si="21"/>
        <v>4</v>
      </c>
      <c r="AH26" s="352"/>
      <c r="AI26" s="355"/>
      <c r="AJ26" s="23"/>
      <c r="AK26" s="339"/>
      <c r="AL26" s="23"/>
      <c r="AM26" s="173"/>
      <c r="AN26" s="23"/>
      <c r="AO26" s="339"/>
      <c r="AP26" s="23"/>
      <c r="AQ26" s="173"/>
      <c r="AR26" s="23"/>
      <c r="AS26" s="339"/>
      <c r="AT26" s="23"/>
      <c r="AU26" s="173"/>
      <c r="AV26" s="23"/>
      <c r="AW26" s="339"/>
      <c r="AX26" s="23"/>
      <c r="AY26" s="173"/>
      <c r="BB26" s="399"/>
      <c r="BC26" s="400"/>
      <c r="BD26" s="446"/>
      <c r="BE26" s="449"/>
      <c r="BF26" s="402"/>
      <c r="BG26" s="401"/>
      <c r="BH26" s="450"/>
      <c r="BI26" s="403"/>
      <c r="BJ26" s="432"/>
      <c r="BK26" s="399"/>
      <c r="BL26" s="401"/>
      <c r="BM26" s="84"/>
      <c r="BN26" s="432"/>
      <c r="BO26" s="431"/>
      <c r="BP26" s="84"/>
      <c r="BQ26" s="433"/>
      <c r="BR26" s="84"/>
      <c r="BS26" s="432"/>
      <c r="BT26" s="433"/>
      <c r="BU26" s="84"/>
      <c r="BV26" s="84"/>
      <c r="BW26" s="434"/>
      <c r="BX26" s="48"/>
      <c r="BY26" s="12"/>
      <c r="BZ26" s="12"/>
      <c r="CA26" s="236"/>
      <c r="CK26" s="221">
        <f t="shared" ref="CK26:CP29" si="59">A32</f>
        <v>23</v>
      </c>
      <c r="CL26" s="476" t="s">
        <v>234</v>
      </c>
      <c r="CM26" s="316">
        <f t="shared" si="59"/>
        <v>22</v>
      </c>
      <c r="CN26" s="221">
        <f t="shared" si="59"/>
        <v>1</v>
      </c>
      <c r="CO26" s="12">
        <f t="shared" si="59"/>
        <v>6</v>
      </c>
      <c r="CP26" s="379">
        <f t="shared" si="59"/>
        <v>7</v>
      </c>
      <c r="CQ26" s="236">
        <f>H32</f>
        <v>-9</v>
      </c>
      <c r="CR26" s="221">
        <f>G32</f>
        <v>8</v>
      </c>
      <c r="CS26" s="236">
        <f>R32</f>
        <v>8</v>
      </c>
      <c r="CT26" s="221">
        <f t="shared" ref="CT26:DB29" si="60">I32</f>
        <v>43</v>
      </c>
      <c r="CU26" s="12">
        <f t="shared" si="60"/>
        <v>31</v>
      </c>
      <c r="CV26" s="66">
        <f t="shared" si="60"/>
        <v>0.72093023255813948</v>
      </c>
      <c r="CW26" s="281">
        <f t="shared" si="60"/>
        <v>3.2258064516129031E-2</v>
      </c>
      <c r="CX26" s="12">
        <f t="shared" si="60"/>
        <v>0</v>
      </c>
      <c r="CY26" s="379">
        <f t="shared" si="60"/>
        <v>0</v>
      </c>
      <c r="CZ26" s="12">
        <f t="shared" si="60"/>
        <v>1</v>
      </c>
      <c r="DA26" s="12">
        <f t="shared" si="60"/>
        <v>0</v>
      </c>
      <c r="DB26" s="12">
        <f t="shared" si="60"/>
        <v>0</v>
      </c>
      <c r="DC26" s="221">
        <f t="shared" ref="DC26:DF29" si="61">S32</f>
        <v>30</v>
      </c>
      <c r="DD26" s="12">
        <f t="shared" si="61"/>
        <v>20</v>
      </c>
      <c r="DE26" s="12">
        <f t="shared" si="61"/>
        <v>50</v>
      </c>
      <c r="DF26" s="281">
        <f t="shared" si="61"/>
        <v>0.6</v>
      </c>
      <c r="DG26" s="396">
        <f t="shared" ref="DG26:DJ29" si="62">AD32</f>
        <v>0.17799768518518519</v>
      </c>
      <c r="DH26" s="12">
        <f t="shared" si="62"/>
        <v>114</v>
      </c>
      <c r="DI26" s="12">
        <f t="shared" si="62"/>
        <v>155</v>
      </c>
      <c r="DJ26" s="236">
        <f t="shared" si="62"/>
        <v>-41</v>
      </c>
    </row>
    <row r="27" spans="1:132" ht="31" customHeight="1" thickBot="1">
      <c r="A27" s="175">
        <v>18</v>
      </c>
      <c r="B27" s="165" t="s">
        <v>83</v>
      </c>
      <c r="C27" s="162">
        <f>'Oct 9 vs Concordia'!C27+'Oct 10 vs UQTR'!C27+'Oct 15 vs Guelph'!C27+'Oct 17 @ Western'!C27+'Oct 22 @ Guelph'!C27+'Oct 30 vs York'!C27+'Oct 31 @ Brock'!C27+'Nov 5 @ Laurier'!C27+'Nov 6 vs McGill'!C27+'Nov 13 @ Nipissing'!C27+'Nov 14 @ Laurentian'!C27+'Nov 20 vs Carleton'!C27+'Nov 21 vs RMC'!C27+'Nov 26 vs Laurier'!C27+'Nov 28 @ Waterloo'!C27+'Dec 4 @ UOIT'!C27+'Dec 5 @ Queen''s'!C27+'Jan 6 vs Toronto'!C27+'Jan 8 vs Waterloo'!C27+'Jan 15 @ Lakehead'!C27+'Jan 16 @ Lakehead'!C27+'Jan 21 vs Brock'!C27+'Jan 23 vs Windsor'!C27+'Jan 28 vs Guelph'!C27+'Jan 30 @ Windsor'!C27+'Feb 5 @ York'!C27+'Feb 6 @ Toronto'!C27+'Feb 10 vs Western'!C27</f>
        <v>21</v>
      </c>
      <c r="D27" s="150">
        <f>'Oct 9 vs Concordia'!D27+'Oct 10 vs UQTR'!D27+'Oct 15 vs Guelph'!D27+'Oct 17 @ Western'!D27+'Oct 22 @ Guelph'!D27+'Oct 30 vs York'!D27+'Oct 31 @ Brock'!D27+'Nov 5 @ Laurier'!D27+'Nov 6 vs McGill'!D27+'Nov 13 @ Nipissing'!D27+'Nov 14 @ Laurentian'!D27+'Nov 20 vs Carleton'!D27+'Nov 21 vs RMC'!D27+'Nov 26 vs Laurier'!D27+'Nov 28 @ Waterloo'!D27+'Dec 4 @ UOIT'!D27+'Dec 5 @ Queen''s'!D27+'Jan 6 vs Toronto'!D27+'Jan 8 vs Waterloo'!D27+'Jan 15 @ Lakehead'!D27+'Jan 16 @ Lakehead'!D27+'Jan 21 vs Brock'!D27+'Jan 23 vs Windsor'!D27+'Jan 28 vs Guelph'!D27+'Jan 30 @ Windsor'!D27+'Feb 5 @ York'!D27+'Feb 6 @ Toronto'!D27+'Feb 10 vs Western'!D27</f>
        <v>3</v>
      </c>
      <c r="E27" s="150">
        <f>'Oct 9 vs Concordia'!E27+'Oct 10 vs UQTR'!E27+'Oct 15 vs Guelph'!E27+'Oct 17 @ Western'!E27+'Oct 22 @ Guelph'!E27+'Oct 30 vs York'!E27+'Oct 31 @ Brock'!E27+'Nov 5 @ Laurier'!E27+'Nov 6 vs McGill'!E27+'Nov 13 @ Nipissing'!E27+'Nov 14 @ Laurentian'!E27+'Nov 20 vs Carleton'!E27+'Nov 21 vs RMC'!E27+'Nov 26 vs Laurier'!E27+'Nov 28 @ Waterloo'!E27+'Dec 4 @ UOIT'!E27+'Dec 5 @ Queen''s'!E27+'Jan 6 vs Toronto'!E27+'Jan 8 vs Waterloo'!E27+'Jan 15 @ Lakehead'!E27+'Jan 16 @ Lakehead'!E27+'Jan 21 vs Brock'!E27+'Jan 23 vs Windsor'!E27+'Jan 28 vs Guelph'!E27+'Jan 30 @ Windsor'!E27+'Feb 5 @ York'!E27+'Feb 6 @ Toronto'!E27+'Feb 10 vs Western'!E27</f>
        <v>7</v>
      </c>
      <c r="F27" s="170">
        <f t="shared" si="19"/>
        <v>10</v>
      </c>
      <c r="G27" s="174">
        <f>'Oct 9 vs Concordia'!G27+'Oct 10 vs UQTR'!G27+'Oct 15 vs Guelph'!G27+'Oct 17 @ Western'!G27+'Oct 22 @ Guelph'!G27+'Oct 30 vs York'!G27+'Oct 31 @ Brock'!G27+'Nov 5 @ Laurier'!G27+'Nov 6 vs McGill'!G27+'Nov 13 @ Nipissing'!G27+'Nov 14 @ Laurentian'!G27+'Nov 20 vs Carleton'!G27+'Nov 21 vs RMC'!G27+'Nov 26 vs Laurier'!G27+'Nov 28 @ Waterloo'!G27+'Dec 4 @ UOIT'!G27+'Dec 5 @ Queen''s'!G27+'Jan 6 vs Toronto'!G27+'Jan 8 vs Waterloo'!G27+'Jan 15 @ Lakehead'!G27+'Jan 16 @ Lakehead'!G27+'Jan 21 vs Brock'!G27+'Jan 23 vs Windsor'!G27+'Jan 28 vs Guelph'!G27+'Jan 30 @ Windsor'!G27+'Feb 5 @ York'!G27+'Feb 6 @ Toronto'!G27+'Feb 10 vs Western'!G27</f>
        <v>20</v>
      </c>
      <c r="H27" s="150">
        <f>'Oct 9 vs Concordia'!H27+'Oct 10 vs UQTR'!H27+'Oct 15 vs Guelph'!H27+'Oct 17 @ Western'!H27+'Oct 22 @ Guelph'!H27+'Oct 30 vs York'!H27+'Oct 31 @ Brock'!H27+'Nov 5 @ Laurier'!H27+'Nov 6 vs McGill'!H27+'Nov 13 @ Nipissing'!H27+'Nov 14 @ Laurentian'!H27+'Nov 20 vs Carleton'!H27+'Nov 21 vs RMC'!H27+'Nov 26 vs Laurier'!H27+'Nov 28 @ Waterloo'!H27+'Dec 4 @ UOIT'!H27+'Dec 5 @ Queen''s'!H27+'Jan 6 vs Toronto'!H27+'Jan 8 vs Waterloo'!H27+'Jan 15 @ Lakehead'!H27+'Jan 16 @ Lakehead'!H27+'Jan 21 vs Brock'!H27+'Jan 23 vs Windsor'!H27+'Jan 28 vs Guelph'!H27+'Jan 30 @ Windsor'!H27+'Feb 5 @ York'!H27+'Feb 6 @ Toronto'!H27+'Feb 10 vs Western'!H27</f>
        <v>0</v>
      </c>
      <c r="I27" s="150">
        <f>'Oct 9 vs Concordia'!I27+'Oct 10 vs UQTR'!I27+'Oct 15 vs Guelph'!I27+'Oct 17 @ Western'!I27+'Oct 22 @ Guelph'!I27+'Oct 30 vs York'!I27+'Oct 31 @ Brock'!I27+'Nov 5 @ Laurier'!I27+'Nov 6 vs McGill'!I27+'Nov 13 @ Nipissing'!I27+'Nov 14 @ Laurentian'!I27+'Nov 20 vs Carleton'!I27+'Nov 21 vs RMC'!I27+'Nov 26 vs Laurier'!I27+'Nov 28 @ Waterloo'!I27+'Dec 4 @ UOIT'!I27+'Dec 5 @ Queen''s'!I27+'Jan 6 vs Toronto'!I27+'Jan 8 vs Waterloo'!I27+'Jan 15 @ Lakehead'!I27+'Jan 16 @ Lakehead'!I27+'Jan 21 vs Brock'!I27+'Jan 23 vs Windsor'!I27+'Jan 28 vs Guelph'!I27+'Jan 30 @ Windsor'!I27+'Feb 5 @ York'!I27+'Feb 6 @ Toronto'!I27+'Feb 10 vs Western'!I27</f>
        <v>56</v>
      </c>
      <c r="J27" s="170">
        <f>'Oct 9 vs Concordia'!J27+'Oct 10 vs UQTR'!J27+'Oct 15 vs Guelph'!J27+'Oct 17 @ Western'!J27+'Oct 22 @ Guelph'!J27+'Oct 30 vs York'!J27+'Oct 31 @ Brock'!J27+'Nov 5 @ Laurier'!J27+'Nov 6 vs McGill'!J27+'Nov 13 @ Nipissing'!J27+'Nov 14 @ Laurentian'!J27+'Nov 20 vs Carleton'!J27+'Nov 21 vs RMC'!J27+'Nov 26 vs Laurier'!J27+'Nov 28 @ Waterloo'!J27+'Dec 4 @ UOIT'!J27+'Dec 5 @ Queen''s'!J27+'Jan 6 vs Toronto'!J27+'Jan 8 vs Waterloo'!J27+'Jan 15 @ Lakehead'!J27+'Jan 16 @ Lakehead'!J27+'Jan 21 vs Brock'!J27+'Jan 23 vs Windsor'!J27+'Jan 28 vs Guelph'!J27+'Jan 30 @ Windsor'!J27+'Feb 5 @ York'!J27+'Feb 6 @ Toronto'!J27+'Feb 10 vs Western'!J27</f>
        <v>44</v>
      </c>
      <c r="K27" s="177">
        <f t="shared" si="47"/>
        <v>0.7857142857142857</v>
      </c>
      <c r="L27" s="151">
        <f t="shared" si="48"/>
        <v>6.8181818181818177E-2</v>
      </c>
      <c r="M27" s="150">
        <f>'Oct 9 vs Concordia'!M27+'Oct 10 vs UQTR'!M27+'Oct 15 vs Guelph'!M27+'Oct 17 @ Western'!M27+'Oct 22 @ Guelph'!M27+'Oct 30 vs York'!M27+'Oct 31 @ Brock'!M27+'Nov 5 @ Laurier'!M27+'Nov 6 vs McGill'!M27+'Nov 13 @ Nipissing'!M27+'Nov 14 @ Laurentian'!M27+'Nov 20 vs Carleton'!M27+'Nov 21 vs RMC'!M27+'Nov 26 vs Laurier'!M27+'Nov 28 @ Waterloo'!M27+'Dec 4 @ UOIT'!M27+'Dec 5 @ Queen''s'!M27+'Jan 6 vs Toronto'!M27+'Jan 8 vs Waterloo'!M27+'Jan 15 @ Lakehead'!M27+'Jan 16 @ Lakehead'!M27+'Jan 21 vs Brock'!M27+'Jan 23 vs Windsor'!M27+'Jan 28 vs Guelph'!M27+'Jan 30 @ Windsor'!M27+'Feb 5 @ York'!M27+'Feb 6 @ Toronto'!M27+'Feb 10 vs Western'!M27</f>
        <v>0</v>
      </c>
      <c r="N27" s="170">
        <f>'Oct 9 vs Concordia'!N27+'Oct 10 vs UQTR'!N27+'Oct 15 vs Guelph'!N27+'Oct 17 @ Western'!N27+'Oct 22 @ Guelph'!N27+'Oct 30 vs York'!N27+'Oct 31 @ Brock'!N27+'Nov 5 @ Laurier'!N27+'Nov 6 vs McGill'!N27+'Nov 13 @ Nipissing'!N27+'Nov 14 @ Laurentian'!N27+'Nov 20 vs Carleton'!N27+'Nov 21 vs RMC'!N27+'Nov 26 vs Laurier'!N27+'Nov 28 @ Waterloo'!N27+'Dec 4 @ UOIT'!N27+'Dec 5 @ Queen''s'!N27+'Jan 6 vs Toronto'!N27+'Jan 8 vs Waterloo'!N27+'Jan 15 @ Lakehead'!N27+'Jan 16 @ Lakehead'!N27+'Jan 21 vs Brock'!N27+'Jan 23 vs Windsor'!N27+'Jan 28 vs Guelph'!N27+'Jan 30 @ Windsor'!N27+'Feb 5 @ York'!N27+'Feb 6 @ Toronto'!N27+'Feb 10 vs Western'!N27</f>
        <v>1</v>
      </c>
      <c r="O27" s="174">
        <f>'Oct 9 vs Concordia'!O27+'Oct 10 vs UQTR'!O27+'Oct 15 vs Guelph'!O27+'Oct 17 @ Western'!O27+'Oct 22 @ Guelph'!O27+'Oct 30 vs York'!O27+'Oct 31 @ Brock'!O27+'Nov 5 @ Laurier'!O27+'Nov 6 vs McGill'!O27+'Nov 13 @ Nipissing'!O27+'Nov 14 @ Laurentian'!O27+'Nov 20 vs Carleton'!O27+'Nov 21 vs RMC'!O27+'Nov 26 vs Laurier'!O27+'Nov 28 @ Waterloo'!O27+'Dec 4 @ UOIT'!O27+'Dec 5 @ Queen''s'!O27+'Jan 6 vs Toronto'!O27+'Jan 8 vs Waterloo'!O27+'Jan 15 @ Lakehead'!O27+'Jan 16 @ Lakehead'!O27+'Jan 21 vs Brock'!O27+'Jan 23 vs Windsor'!O27+'Jan 28 vs Guelph'!O27+'Jan 30 @ Windsor'!O27+'Feb 5 @ York'!O27+'Feb 6 @ Toronto'!O27+'Feb 10 vs Western'!O27</f>
        <v>0</v>
      </c>
      <c r="P27" s="150">
        <f>'Oct 9 vs Concordia'!P27+'Oct 10 vs UQTR'!P27+'Oct 15 vs Guelph'!P27+'Oct 17 @ Western'!P27+'Oct 22 @ Guelph'!P27+'Oct 30 vs York'!P27+'Oct 31 @ Brock'!P27+'Nov 5 @ Laurier'!P27+'Nov 6 vs McGill'!P27+'Nov 13 @ Nipissing'!P27+'Nov 14 @ Laurentian'!P27+'Nov 20 vs Carleton'!P27+'Nov 21 vs RMC'!P27+'Nov 26 vs Laurier'!P27+'Nov 28 @ Waterloo'!P27+'Dec 4 @ UOIT'!P27+'Dec 5 @ Queen''s'!P27+'Jan 6 vs Toronto'!P27+'Jan 8 vs Waterloo'!P27+'Jan 15 @ Lakehead'!P27+'Jan 16 @ Lakehead'!P27+'Jan 21 vs Brock'!P27+'Jan 23 vs Windsor'!P27+'Jan 28 vs Guelph'!P27+'Jan 30 @ Windsor'!P27+'Feb 5 @ York'!P27+'Feb 6 @ Toronto'!P27+'Feb 10 vs Western'!P27</f>
        <v>0</v>
      </c>
      <c r="Q27" s="331">
        <f>'Oct 9 vs Concordia'!Q27+'Oct 10 vs UQTR'!Q27+'Oct 15 vs Guelph'!Q27+'Oct 17 @ Western'!Q27+'Oct 22 @ Guelph'!Q27+'Oct 30 vs York'!Q27+'Oct 31 @ Brock'!Q27+'Nov 5 @ Laurier'!Q27+'Nov 6 vs McGill'!Q27+'Nov 13 @ Nipissing'!Q27+'Nov 14 @ Laurentian'!Q27+'Nov 20 vs Carleton'!Q27+'Nov 21 vs RMC'!Q27+'Nov 26 vs Laurier'!Q27+'Nov 28 @ Waterloo'!Q27+'Dec 4 @ UOIT'!Q27+'Dec 5 @ Queen''s'!Q27+'Jan 6 vs Toronto'!Q27+'Jan 8 vs Waterloo'!Q27+'Jan 15 @ Lakehead'!Q27+'Jan 16 @ Lakehead'!Q27+'Jan 21 vs Brock'!Q27+'Jan 23 vs Windsor'!Q27+'Jan 28 vs Guelph'!Q27+'Jan 30 @ Windsor'!Q27+'Feb 5 @ York'!Q27+'Feb 6 @ Toronto'!Q27+'Feb 10 vs Western'!Q27</f>
        <v>0</v>
      </c>
      <c r="R27" s="182">
        <f>'Oct 9 vs Concordia'!R27+'Oct 10 vs UQTR'!R27+'Oct 15 vs Guelph'!R27+'Oct 17 @ Western'!R27+'Oct 22 @ Guelph'!R27+'Oct 30 vs York'!R27+'Oct 31 @ Brock'!R27+'Nov 5 @ Laurier'!R27+'Nov 6 vs McGill'!R27+'Nov 13 @ Nipissing'!R27+'Nov 14 @ Laurentian'!R27+'Nov 20 vs Carleton'!R27+'Nov 21 vs RMC'!R27+'Nov 26 vs Laurier'!R27+'Nov 28 @ Waterloo'!R27+'Dec 4 @ UOIT'!R27+'Dec 5 @ Queen''s'!R27+'Jan 6 vs Toronto'!R27+'Jan 8 vs Waterloo'!R27+'Jan 15 @ Lakehead'!R27+'Jan 16 @ Lakehead'!R27+'Jan 21 vs Brock'!R27+'Jan 23 vs Windsor'!R27+'Jan 28 vs Guelph'!R27+'Jan 30 @ Windsor'!R27+'Feb 5 @ York'!R27+'Feb 6 @ Toronto'!R27+'Feb 10 vs Western'!R27</f>
        <v>26</v>
      </c>
      <c r="S27" s="162">
        <f>'Oct 9 vs Concordia'!S27+'Oct 10 vs UQTR'!S27+'Oct 15 vs Guelph'!S27+'Oct 17 @ Western'!S27+'Oct 22 @ Guelph'!S27+'Oct 30 vs York'!S27+'Oct 31 @ Brock'!S27+'Nov 5 @ Laurier'!S27+'Nov 6 vs McGill'!S27+'Nov 13 @ Nipissing'!S27+'Nov 14 @ Laurentian'!S27+'Nov 20 vs Carleton'!S27+'Nov 21 vs RMC'!S27+'Nov 26 vs Laurier'!S27+'Nov 28 @ Waterloo'!S27+'Dec 4 @ UOIT'!S27+'Dec 5 @ Queen''s'!S27+'Jan 6 vs Toronto'!S27+'Jan 8 vs Waterloo'!S27+'Jan 15 @ Lakehead'!S27+'Jan 16 @ Lakehead'!S27+'Jan 21 vs Brock'!S27+'Jan 23 vs Windsor'!S27+'Jan 28 vs Guelph'!S27+'Jan 30 @ Windsor'!S27+'Feb 5 @ York'!S27+'Feb 6 @ Toronto'!S27+'Feb 10 vs Western'!S27</f>
        <v>20</v>
      </c>
      <c r="T27" s="331">
        <f>'Oct 9 vs Concordia'!T27+'Oct 10 vs UQTR'!T27+'Oct 15 vs Guelph'!T27+'Oct 17 @ Western'!T27+'Oct 22 @ Guelph'!T27+'Oct 30 vs York'!T27+'Oct 31 @ Brock'!T27+'Nov 5 @ Laurier'!T27+'Nov 6 vs McGill'!T27+'Nov 13 @ Nipissing'!T27+'Nov 14 @ Laurentian'!T27+'Nov 20 vs Carleton'!T27+'Nov 21 vs RMC'!T27+'Nov 26 vs Laurier'!T27+'Nov 28 @ Waterloo'!T27+'Dec 4 @ UOIT'!T27+'Dec 5 @ Queen''s'!T27+'Jan 6 vs Toronto'!T27+'Jan 8 vs Waterloo'!T27+'Jan 15 @ Lakehead'!T27+'Jan 16 @ Lakehead'!T27+'Jan 21 vs Brock'!T27+'Jan 23 vs Windsor'!T27+'Jan 28 vs Guelph'!T27+'Jan 30 @ Windsor'!T27+'Feb 5 @ York'!T27+'Feb 6 @ Toronto'!T27+'Feb 10 vs Western'!T27</f>
        <v>23</v>
      </c>
      <c r="U27" s="331">
        <f t="shared" si="20"/>
        <v>43</v>
      </c>
      <c r="V27" s="496">
        <f t="shared" si="49"/>
        <v>0.46511627906976744</v>
      </c>
      <c r="W27" s="50"/>
      <c r="X27" s="15"/>
      <c r="Y27" s="15"/>
      <c r="Z27" s="47"/>
      <c r="AA27" s="286">
        <v>18</v>
      </c>
      <c r="AB27" s="287" t="s">
        <v>83</v>
      </c>
      <c r="AC27" s="317">
        <f t="shared" si="1"/>
        <v>21</v>
      </c>
      <c r="AD27" s="321">
        <f>'Oct 9 vs Concordia'!W27+'Oct 10 vs UQTR'!W27+'Oct 15 vs Guelph'!W27+'Oct 17 @ Western'!W27+'Oct 22 @ Guelph'!W27+'Oct 30 vs York'!W27+'Oct 31 @ Brock'!W27+'Nov 5 @ Laurier'!W27+'Nov 6 vs McGill'!W27+'Nov 13 @ Nipissing'!W27+'Nov 14 @ Laurentian'!W27+'Nov 20 vs Carleton'!W27+'Nov 21 vs RMC'!W27+'Nov 26 vs Laurier'!W27+'Nov 28 @ Waterloo'!W27+'Dec 4 @ UOIT'!W27+'Dec 5 @ Queen''s'!W27+'Jan 6 vs Toronto'!W27+'Jan 8 vs Waterloo'!W27+'Jan 15 @ Lakehead'!W27+'Jan 16 @ Lakehead'!W27+'Jan 21 vs Brock'!W27+'Jan 23 vs Windsor'!W27+'Jan 28 vs Guelph'!W27+'Jan 30 @ Windsor'!W27+'Feb 5 @ York'!W27+'Feb 6 @ Toronto'!W27+'Feb 10 vs Western'!W27</f>
        <v>0.18224537037037036</v>
      </c>
      <c r="AE27" s="174">
        <f>'Oct 9 vs Concordia'!X27+'Oct 10 vs UQTR'!X27+'Oct 15 vs Guelph'!X27+'Oct 17 @ Western'!X27+'Oct 22 @ Guelph'!X27+'Oct 30 vs York'!X27+'Oct 31 @ Brock'!X27+'Nov 5 @ Laurier'!X27+'Nov 6 vs McGill'!X27+'Nov 13 @ Nipissing'!X27+'Nov 14 @ Laurentian'!X27+'Nov 20 vs Carleton'!X27+'Nov 21 vs RMC'!X27+'Nov 26 vs Laurier'!X27+'Nov 28 @ Waterloo'!X27+'Dec 4 @ UOIT'!X27+'Dec 5 @ Queen''s'!X27+'Jan 6 vs Toronto'!X27+'Jan 8 vs Waterloo'!X27+'Jan 15 @ Lakehead'!X27+'Jan 16 @ Lakehead'!X27+'Jan 21 vs Brock'!X27+'Jan 23 vs Windsor'!X27+'Jan 28 vs Guelph'!X27+'Jan 30 @ Windsor'!X27+'Feb 5 @ York'!X27+'Feb 6 @ Toronto'!X27+'Feb 10 vs Western'!X27</f>
        <v>147</v>
      </c>
      <c r="AF27" s="150">
        <f>'Oct 9 vs Concordia'!Y27+'Oct 10 vs UQTR'!Y27+'Oct 15 vs Guelph'!Y27+'Oct 17 @ Western'!Y27+'Oct 22 @ Guelph'!Y27+'Oct 30 vs York'!Y27+'Oct 31 @ Brock'!Y27+'Nov 5 @ Laurier'!Y27+'Nov 6 vs McGill'!Y27+'Nov 13 @ Nipissing'!Y27+'Nov 14 @ Laurentian'!Y27+'Nov 20 vs Carleton'!Y27+'Nov 21 vs RMC'!Y27+'Nov 26 vs Laurier'!Y27+'Nov 28 @ Waterloo'!Y27+'Dec 4 @ UOIT'!Y27+'Dec 5 @ Queen''s'!Y27+'Jan 6 vs Toronto'!Y27+'Jan 8 vs Waterloo'!Y27+'Jan 15 @ Lakehead'!Y27+'Jan 16 @ Lakehead'!Y27+'Jan 21 vs Brock'!Y27+'Jan 23 vs Windsor'!Y27+'Jan 28 vs Guelph'!Y27+'Jan 30 @ Windsor'!Y27+'Feb 5 @ York'!Y27+'Feb 6 @ Toronto'!Y27+'Feb 10 vs Western'!Y27</f>
        <v>135</v>
      </c>
      <c r="AG27" s="289">
        <f t="shared" si="21"/>
        <v>12</v>
      </c>
      <c r="AH27" s="351"/>
      <c r="AI27" s="354"/>
      <c r="AJ27" s="331"/>
      <c r="AK27" s="338"/>
      <c r="AL27" s="331"/>
      <c r="AM27" s="330"/>
      <c r="AN27" s="331"/>
      <c r="AO27" s="338"/>
      <c r="AP27" s="331"/>
      <c r="AQ27" s="330"/>
      <c r="AR27" s="331"/>
      <c r="AS27" s="338"/>
      <c r="AT27" s="331"/>
      <c r="AU27" s="330"/>
      <c r="AV27" s="331"/>
      <c r="AW27" s="338"/>
      <c r="AX27" s="331"/>
      <c r="AY27" s="330"/>
      <c r="BB27" s="357"/>
      <c r="BC27" s="208" t="str">
        <f>B42</f>
        <v>TOTALS</v>
      </c>
      <c r="BD27" s="465">
        <f>SUM(BD16:BD26)</f>
        <v>137</v>
      </c>
      <c r="BE27" s="209">
        <f>SUM(BE16:BE23)</f>
        <v>11</v>
      </c>
      <c r="BF27" s="207">
        <f>SUM(BF16:BF23)</f>
        <v>30</v>
      </c>
      <c r="BG27" s="207">
        <f>SUM(BG16:BG23)</f>
        <v>41</v>
      </c>
      <c r="BH27" s="212">
        <f>SUM(BH16:BH23)</f>
        <v>12</v>
      </c>
      <c r="BI27" s="207">
        <f>SUM(BI16:BI23)</f>
        <v>86</v>
      </c>
      <c r="BJ27" s="241">
        <f>SUM(BS28:BS41)</f>
        <v>0</v>
      </c>
      <c r="BK27" s="209">
        <f>SUM(BK16:BK23)</f>
        <v>424</v>
      </c>
      <c r="BL27" s="208">
        <f>SUM(BL16:BL26)</f>
        <v>265</v>
      </c>
      <c r="BM27" s="466" t="e">
        <f>SUM(BM16:BM26)</f>
        <v>#DIV/0!</v>
      </c>
      <c r="BN27" s="467">
        <f>SUM(BN16:BN26)</f>
        <v>0.31906510309342728</v>
      </c>
      <c r="BO27" s="240">
        <f>SUM(BN28:BN41)</f>
        <v>0</v>
      </c>
      <c r="BP27" s="213">
        <f>SUM(BO16:BO41)</f>
        <v>5</v>
      </c>
      <c r="BQ27" s="398">
        <f>SUM(BP16:BP41)</f>
        <v>6</v>
      </c>
      <c r="BR27" s="213">
        <f>SUM(BQ16:BQ41)</f>
        <v>7</v>
      </c>
      <c r="BS27" s="241">
        <f>SUM(BR16:BR41)</f>
        <v>8</v>
      </c>
      <c r="BT27" s="398">
        <f ca="1">SUM(BT16:BT41)</f>
        <v>3</v>
      </c>
      <c r="BU27" s="213">
        <f ca="1">SUM(BU16:BU41)</f>
        <v>3</v>
      </c>
      <c r="BV27" s="213">
        <f>SUM(BV16:BV26)</f>
        <v>15</v>
      </c>
      <c r="BW27" s="241" t="e">
        <f>SUM(BW16:BW41)</f>
        <v>#DIV/0!</v>
      </c>
      <c r="BX27" s="468"/>
      <c r="BY27" s="213">
        <f>SUM(BY16:BY26)</f>
        <v>1155</v>
      </c>
      <c r="BZ27" s="213">
        <f>SUM(BZ16:BZ26)</f>
        <v>1105</v>
      </c>
      <c r="CA27" s="241">
        <f>SUM(CA16:CA26)</f>
        <v>50</v>
      </c>
      <c r="CK27" s="363">
        <f t="shared" si="59"/>
        <v>25</v>
      </c>
      <c r="CL27" s="477" t="s">
        <v>235</v>
      </c>
      <c r="CM27" s="413">
        <f t="shared" si="59"/>
        <v>22</v>
      </c>
      <c r="CN27" s="363">
        <f t="shared" si="59"/>
        <v>4</v>
      </c>
      <c r="CO27" s="364">
        <f t="shared" si="59"/>
        <v>7</v>
      </c>
      <c r="CP27" s="382">
        <f t="shared" si="59"/>
        <v>11</v>
      </c>
      <c r="CQ27" s="365">
        <f>H33</f>
        <v>-2</v>
      </c>
      <c r="CR27" s="363">
        <f>G33</f>
        <v>18</v>
      </c>
      <c r="CS27" s="365">
        <f>R33</f>
        <v>14</v>
      </c>
      <c r="CT27" s="363">
        <f t="shared" si="60"/>
        <v>98</v>
      </c>
      <c r="CU27" s="364">
        <f t="shared" si="60"/>
        <v>81</v>
      </c>
      <c r="CV27" s="384">
        <f t="shared" si="60"/>
        <v>0.82653061224489799</v>
      </c>
      <c r="CW27" s="386">
        <f t="shared" si="60"/>
        <v>4.9382716049382713E-2</v>
      </c>
      <c r="CX27" s="364">
        <f t="shared" si="60"/>
        <v>0</v>
      </c>
      <c r="CY27" s="382">
        <f t="shared" si="60"/>
        <v>0</v>
      </c>
      <c r="CZ27" s="364">
        <f t="shared" si="60"/>
        <v>0</v>
      </c>
      <c r="DA27" s="364">
        <f t="shared" si="60"/>
        <v>0</v>
      </c>
      <c r="DB27" s="364">
        <f t="shared" si="60"/>
        <v>0</v>
      </c>
      <c r="DC27" s="363">
        <f t="shared" si="61"/>
        <v>2</v>
      </c>
      <c r="DD27" s="364">
        <f t="shared" si="61"/>
        <v>4</v>
      </c>
      <c r="DE27" s="364">
        <f t="shared" si="61"/>
        <v>6</v>
      </c>
      <c r="DF27" s="386">
        <f t="shared" si="61"/>
        <v>0.33333333333333331</v>
      </c>
      <c r="DG27" s="397">
        <f t="shared" si="62"/>
        <v>0.2144212962962963</v>
      </c>
      <c r="DH27" s="364">
        <f t="shared" si="62"/>
        <v>186</v>
      </c>
      <c r="DI27" s="364">
        <f t="shared" si="62"/>
        <v>176</v>
      </c>
      <c r="DJ27" s="365">
        <f t="shared" si="62"/>
        <v>10</v>
      </c>
    </row>
    <row r="28" spans="1:132" ht="31" customHeight="1" thickTop="1" thickBot="1">
      <c r="A28" s="199">
        <v>19</v>
      </c>
      <c r="B28" s="164" t="s">
        <v>84</v>
      </c>
      <c r="C28" s="161">
        <f>'Oct 9 vs Concordia'!C28+'Oct 10 vs UQTR'!C28+'Oct 15 vs Guelph'!C28+'Oct 17 @ Western'!C28+'Oct 22 @ Guelph'!C28+'Oct 30 vs York'!C28+'Oct 31 @ Brock'!C28+'Nov 5 @ Laurier'!C28+'Nov 6 vs McGill'!C28+'Nov 13 @ Nipissing'!C28+'Nov 14 @ Laurentian'!C28+'Nov 20 vs Carleton'!C28+'Nov 21 vs RMC'!C28+'Nov 26 vs Laurier'!C28+'Nov 28 @ Waterloo'!C28+'Dec 4 @ UOIT'!C28+'Dec 5 @ Queen''s'!C28+'Jan 6 vs Toronto'!C28+'Jan 8 vs Waterloo'!C28+'Jan 15 @ Lakehead'!C28+'Jan 16 @ Lakehead'!C28+'Jan 21 vs Brock'!C28+'Jan 23 vs Windsor'!C28+'Jan 28 vs Guelph'!C28+'Jan 30 @ Windsor'!C28+'Feb 5 @ York'!C28+'Feb 6 @ Toronto'!C28+'Feb 10 vs Western'!C28</f>
        <v>14</v>
      </c>
      <c r="D28" s="23">
        <f>'Oct 9 vs Concordia'!D28+'Oct 10 vs UQTR'!D28+'Oct 15 vs Guelph'!D28+'Oct 17 @ Western'!D28+'Oct 22 @ Guelph'!D28+'Oct 30 vs York'!D28+'Oct 31 @ Brock'!D28+'Nov 5 @ Laurier'!D28+'Nov 6 vs McGill'!D28+'Nov 13 @ Nipissing'!D28+'Nov 14 @ Laurentian'!D28+'Nov 20 vs Carleton'!D28+'Nov 21 vs RMC'!D28+'Nov 26 vs Laurier'!D28+'Nov 28 @ Waterloo'!D28+'Dec 4 @ UOIT'!D28+'Dec 5 @ Queen''s'!D28+'Jan 6 vs Toronto'!D28+'Jan 8 vs Waterloo'!D28+'Jan 15 @ Lakehead'!D28+'Jan 16 @ Lakehead'!D28+'Jan 21 vs Brock'!D28+'Jan 23 vs Windsor'!D28+'Jan 28 vs Guelph'!D28+'Jan 30 @ Windsor'!D28+'Feb 5 @ York'!D28+'Feb 6 @ Toronto'!D28+'Feb 10 vs Western'!D28</f>
        <v>0</v>
      </c>
      <c r="E28" s="23">
        <f>'Oct 9 vs Concordia'!E28+'Oct 10 vs UQTR'!E28+'Oct 15 vs Guelph'!E28+'Oct 17 @ Western'!E28+'Oct 22 @ Guelph'!E28+'Oct 30 vs York'!E28+'Oct 31 @ Brock'!E28+'Nov 5 @ Laurier'!E28+'Nov 6 vs McGill'!E28+'Nov 13 @ Nipissing'!E28+'Nov 14 @ Laurentian'!E28+'Nov 20 vs Carleton'!E28+'Nov 21 vs RMC'!E28+'Nov 26 vs Laurier'!E28+'Nov 28 @ Waterloo'!E28+'Dec 4 @ UOIT'!E28+'Dec 5 @ Queen''s'!E28+'Jan 6 vs Toronto'!E28+'Jan 8 vs Waterloo'!E28+'Jan 15 @ Lakehead'!E28+'Jan 16 @ Lakehead'!E28+'Jan 21 vs Brock'!E28+'Jan 23 vs Windsor'!E28+'Jan 28 vs Guelph'!E28+'Jan 30 @ Windsor'!E28+'Feb 5 @ York'!E28+'Feb 6 @ Toronto'!E28+'Feb 10 vs Western'!E28</f>
        <v>2</v>
      </c>
      <c r="F28" s="79">
        <f t="shared" si="19"/>
        <v>2</v>
      </c>
      <c r="G28" s="173">
        <f>'Oct 9 vs Concordia'!G28+'Oct 10 vs UQTR'!G28+'Oct 15 vs Guelph'!G28+'Oct 17 @ Western'!G28+'Oct 22 @ Guelph'!G28+'Oct 30 vs York'!G28+'Oct 31 @ Brock'!G28+'Nov 5 @ Laurier'!G28+'Nov 6 vs McGill'!G28+'Nov 13 @ Nipissing'!G28+'Nov 14 @ Laurentian'!G28+'Nov 20 vs Carleton'!G28+'Nov 21 vs RMC'!G28+'Nov 26 vs Laurier'!G28+'Nov 28 @ Waterloo'!G28+'Dec 4 @ UOIT'!G28+'Dec 5 @ Queen''s'!G28+'Jan 6 vs Toronto'!G28+'Jan 8 vs Waterloo'!G28+'Jan 15 @ Lakehead'!G28+'Jan 16 @ Lakehead'!G28+'Jan 21 vs Brock'!G28+'Jan 23 vs Windsor'!G28+'Jan 28 vs Guelph'!G28+'Jan 30 @ Windsor'!G28+'Feb 5 @ York'!G28+'Feb 6 @ Toronto'!G28+'Feb 10 vs Western'!G28</f>
        <v>4</v>
      </c>
      <c r="H28" s="23">
        <f>'Oct 9 vs Concordia'!H28+'Oct 10 vs UQTR'!H28+'Oct 15 vs Guelph'!H28+'Oct 17 @ Western'!H28+'Oct 22 @ Guelph'!H28+'Oct 30 vs York'!H28+'Oct 31 @ Brock'!H28+'Nov 5 @ Laurier'!H28+'Nov 6 vs McGill'!H28+'Nov 13 @ Nipissing'!H28+'Nov 14 @ Laurentian'!H28+'Nov 20 vs Carleton'!H28+'Nov 21 vs RMC'!H28+'Nov 26 vs Laurier'!H28+'Nov 28 @ Waterloo'!H28+'Dec 4 @ UOIT'!H28+'Dec 5 @ Queen''s'!H28+'Jan 6 vs Toronto'!H28+'Jan 8 vs Waterloo'!H28+'Jan 15 @ Lakehead'!H28+'Jan 16 @ Lakehead'!H28+'Jan 21 vs Brock'!H28+'Jan 23 vs Windsor'!H28+'Jan 28 vs Guelph'!H28+'Jan 30 @ Windsor'!H28+'Feb 5 @ York'!H28+'Feb 6 @ Toronto'!H28+'Feb 10 vs Western'!H28</f>
        <v>1</v>
      </c>
      <c r="I28" s="23">
        <f>'Oct 9 vs Concordia'!I28+'Oct 10 vs UQTR'!I28+'Oct 15 vs Guelph'!I28+'Oct 17 @ Western'!I28+'Oct 22 @ Guelph'!I28+'Oct 30 vs York'!I28+'Oct 31 @ Brock'!I28+'Nov 5 @ Laurier'!I28+'Nov 6 vs McGill'!I28+'Nov 13 @ Nipissing'!I28+'Nov 14 @ Laurentian'!I28+'Nov 20 vs Carleton'!I28+'Nov 21 vs RMC'!I28+'Nov 26 vs Laurier'!I28+'Nov 28 @ Waterloo'!I28+'Dec 4 @ UOIT'!I28+'Dec 5 @ Queen''s'!I28+'Jan 6 vs Toronto'!I28+'Jan 8 vs Waterloo'!I28+'Jan 15 @ Lakehead'!I28+'Jan 16 @ Lakehead'!I28+'Jan 21 vs Brock'!I28+'Jan 23 vs Windsor'!I28+'Jan 28 vs Guelph'!I28+'Jan 30 @ Windsor'!I28+'Feb 5 @ York'!I28+'Feb 6 @ Toronto'!I28+'Feb 10 vs Western'!I28</f>
        <v>20</v>
      </c>
      <c r="J28" s="79">
        <f>'Oct 9 vs Concordia'!J28+'Oct 10 vs UQTR'!J28+'Oct 15 vs Guelph'!J28+'Oct 17 @ Western'!J28+'Oct 22 @ Guelph'!J28+'Oct 30 vs York'!J28+'Oct 31 @ Brock'!J28+'Nov 5 @ Laurier'!J28+'Nov 6 vs McGill'!J28+'Nov 13 @ Nipissing'!J28+'Nov 14 @ Laurentian'!J28+'Nov 20 vs Carleton'!J28+'Nov 21 vs RMC'!J28+'Nov 26 vs Laurier'!J28+'Nov 28 @ Waterloo'!J28+'Dec 4 @ UOIT'!J28+'Dec 5 @ Queen''s'!J28+'Jan 6 vs Toronto'!J28+'Jan 8 vs Waterloo'!J28+'Jan 15 @ Lakehead'!J28+'Jan 16 @ Lakehead'!J28+'Jan 21 vs Brock'!J28+'Jan 23 vs Windsor'!J28+'Jan 28 vs Guelph'!J28+'Jan 30 @ Windsor'!J28+'Feb 5 @ York'!J28+'Feb 6 @ Toronto'!J28+'Feb 10 vs Western'!J28</f>
        <v>15</v>
      </c>
      <c r="K28" s="176">
        <f t="shared" si="47"/>
        <v>0.75</v>
      </c>
      <c r="L28" s="67">
        <f t="shared" si="48"/>
        <v>0</v>
      </c>
      <c r="M28" s="23">
        <f>'Oct 9 vs Concordia'!M28+'Oct 10 vs UQTR'!M28+'Oct 15 vs Guelph'!M28+'Oct 17 @ Western'!M28+'Oct 22 @ Guelph'!M28+'Oct 30 vs York'!M28+'Oct 31 @ Brock'!M28+'Nov 5 @ Laurier'!M28+'Nov 6 vs McGill'!M28+'Nov 13 @ Nipissing'!M28+'Nov 14 @ Laurentian'!M28+'Nov 20 vs Carleton'!M28+'Nov 21 vs RMC'!M28+'Nov 26 vs Laurier'!M28+'Nov 28 @ Waterloo'!M28+'Dec 4 @ UOIT'!M28+'Dec 5 @ Queen''s'!M28+'Jan 6 vs Toronto'!M28+'Jan 8 vs Waterloo'!M28+'Jan 15 @ Lakehead'!M28+'Jan 16 @ Lakehead'!M28+'Jan 21 vs Brock'!M28+'Jan 23 vs Windsor'!M28+'Jan 28 vs Guelph'!M28+'Jan 30 @ Windsor'!M28+'Feb 5 @ York'!M28+'Feb 6 @ Toronto'!M28+'Feb 10 vs Western'!M28</f>
        <v>0</v>
      </c>
      <c r="N28" s="79">
        <f>'Oct 9 vs Concordia'!N28+'Oct 10 vs UQTR'!N28+'Oct 15 vs Guelph'!N28+'Oct 17 @ Western'!N28+'Oct 22 @ Guelph'!N28+'Oct 30 vs York'!N28+'Oct 31 @ Brock'!N28+'Nov 5 @ Laurier'!N28+'Nov 6 vs McGill'!N28+'Nov 13 @ Nipissing'!N28+'Nov 14 @ Laurentian'!N28+'Nov 20 vs Carleton'!N28+'Nov 21 vs RMC'!N28+'Nov 26 vs Laurier'!N28+'Nov 28 @ Waterloo'!N28+'Dec 4 @ UOIT'!N28+'Dec 5 @ Queen''s'!N28+'Jan 6 vs Toronto'!N28+'Jan 8 vs Waterloo'!N28+'Jan 15 @ Lakehead'!N28+'Jan 16 @ Lakehead'!N28+'Jan 21 vs Brock'!N28+'Jan 23 vs Windsor'!N28+'Jan 28 vs Guelph'!N28+'Jan 30 @ Windsor'!N28+'Feb 5 @ York'!N28+'Feb 6 @ Toronto'!N28+'Feb 10 vs Western'!N28</f>
        <v>0</v>
      </c>
      <c r="O28" s="173">
        <f>'Oct 9 vs Concordia'!O28+'Oct 10 vs UQTR'!O28+'Oct 15 vs Guelph'!O28+'Oct 17 @ Western'!O28+'Oct 22 @ Guelph'!O28+'Oct 30 vs York'!O28+'Oct 31 @ Brock'!O28+'Nov 5 @ Laurier'!O28+'Nov 6 vs McGill'!O28+'Nov 13 @ Nipissing'!O28+'Nov 14 @ Laurentian'!O28+'Nov 20 vs Carleton'!O28+'Nov 21 vs RMC'!O28+'Nov 26 vs Laurier'!O28+'Nov 28 @ Waterloo'!O28+'Dec 4 @ UOIT'!O28+'Dec 5 @ Queen''s'!O28+'Jan 6 vs Toronto'!O28+'Jan 8 vs Waterloo'!O28+'Jan 15 @ Lakehead'!O28+'Jan 16 @ Lakehead'!O28+'Jan 21 vs Brock'!O28+'Jan 23 vs Windsor'!O28+'Jan 28 vs Guelph'!O28+'Jan 30 @ Windsor'!O28+'Feb 5 @ York'!O28+'Feb 6 @ Toronto'!O28+'Feb 10 vs Western'!O28</f>
        <v>0</v>
      </c>
      <c r="P28" s="23">
        <f>'Oct 9 vs Concordia'!P28+'Oct 10 vs UQTR'!P28+'Oct 15 vs Guelph'!P28+'Oct 17 @ Western'!P28+'Oct 22 @ Guelph'!P28+'Oct 30 vs York'!P28+'Oct 31 @ Brock'!P28+'Nov 5 @ Laurier'!P28+'Nov 6 vs McGill'!P28+'Nov 13 @ Nipissing'!P28+'Nov 14 @ Laurentian'!P28+'Nov 20 vs Carleton'!P28+'Nov 21 vs RMC'!P28+'Nov 26 vs Laurier'!P28+'Nov 28 @ Waterloo'!P28+'Dec 4 @ UOIT'!P28+'Dec 5 @ Queen''s'!P28+'Jan 6 vs Toronto'!P28+'Jan 8 vs Waterloo'!P28+'Jan 15 @ Lakehead'!P28+'Jan 16 @ Lakehead'!P28+'Jan 21 vs Brock'!P28+'Jan 23 vs Windsor'!P28+'Jan 28 vs Guelph'!P28+'Jan 30 @ Windsor'!P28+'Feb 5 @ York'!P28+'Feb 6 @ Toronto'!P28+'Feb 10 vs Western'!P28</f>
        <v>0</v>
      </c>
      <c r="Q28" s="23">
        <f>'Oct 9 vs Concordia'!Q28+'Oct 10 vs UQTR'!Q28+'Oct 15 vs Guelph'!Q28+'Oct 17 @ Western'!Q28+'Oct 22 @ Guelph'!Q28+'Oct 30 vs York'!Q28+'Oct 31 @ Brock'!Q28+'Nov 5 @ Laurier'!Q28+'Nov 6 vs McGill'!Q28+'Nov 13 @ Nipissing'!Q28+'Nov 14 @ Laurentian'!Q28+'Nov 20 vs Carleton'!Q28+'Nov 21 vs RMC'!Q28+'Nov 26 vs Laurier'!Q28+'Nov 28 @ Waterloo'!Q28+'Dec 4 @ UOIT'!Q28+'Dec 5 @ Queen''s'!Q28+'Jan 6 vs Toronto'!Q28+'Jan 8 vs Waterloo'!Q28+'Jan 15 @ Lakehead'!Q28+'Jan 16 @ Lakehead'!Q28+'Jan 21 vs Brock'!Q28+'Jan 23 vs Windsor'!Q28+'Jan 28 vs Guelph'!Q28+'Jan 30 @ Windsor'!Q28+'Feb 5 @ York'!Q28+'Feb 6 @ Toronto'!Q28+'Feb 10 vs Western'!Q28</f>
        <v>0</v>
      </c>
      <c r="R28" s="181">
        <f>'Oct 9 vs Concordia'!R28+'Oct 10 vs UQTR'!R28+'Oct 15 vs Guelph'!R28+'Oct 17 @ Western'!R28+'Oct 22 @ Guelph'!R28+'Oct 30 vs York'!R28+'Oct 31 @ Brock'!R28+'Nov 5 @ Laurier'!R28+'Nov 6 vs McGill'!R28+'Nov 13 @ Nipissing'!R28+'Nov 14 @ Laurentian'!R28+'Nov 20 vs Carleton'!R28+'Nov 21 vs RMC'!R28+'Nov 26 vs Laurier'!R28+'Nov 28 @ Waterloo'!R28+'Dec 4 @ UOIT'!R28+'Dec 5 @ Queen''s'!R28+'Jan 6 vs Toronto'!R28+'Jan 8 vs Waterloo'!R28+'Jan 15 @ Lakehead'!R28+'Jan 16 @ Lakehead'!R28+'Jan 21 vs Brock'!R28+'Jan 23 vs Windsor'!R28+'Jan 28 vs Guelph'!R28+'Jan 30 @ Windsor'!R28+'Feb 5 @ York'!R28+'Feb 6 @ Toronto'!R28+'Feb 10 vs Western'!R28</f>
        <v>10</v>
      </c>
      <c r="S28" s="161">
        <f>'Oct 9 vs Concordia'!S28+'Oct 10 vs UQTR'!S28+'Oct 15 vs Guelph'!S28+'Oct 17 @ Western'!S28+'Oct 22 @ Guelph'!S28+'Oct 30 vs York'!S28+'Oct 31 @ Brock'!S28+'Nov 5 @ Laurier'!S28+'Nov 6 vs McGill'!S28+'Nov 13 @ Nipissing'!S28+'Nov 14 @ Laurentian'!S28+'Nov 20 vs Carleton'!S28+'Nov 21 vs RMC'!S28+'Nov 26 vs Laurier'!S28+'Nov 28 @ Waterloo'!S28+'Dec 4 @ UOIT'!S28+'Dec 5 @ Queen''s'!S28+'Jan 6 vs Toronto'!S28+'Jan 8 vs Waterloo'!S28+'Jan 15 @ Lakehead'!S28+'Jan 16 @ Lakehead'!S28+'Jan 21 vs Brock'!S28+'Jan 23 vs Windsor'!S28+'Jan 28 vs Guelph'!S28+'Jan 30 @ Windsor'!S28+'Feb 5 @ York'!S28+'Feb 6 @ Toronto'!S28+'Feb 10 vs Western'!S28</f>
        <v>1</v>
      </c>
      <c r="T28" s="23">
        <f>'Oct 9 vs Concordia'!T28+'Oct 10 vs UQTR'!T28+'Oct 15 vs Guelph'!T28+'Oct 17 @ Western'!T28+'Oct 22 @ Guelph'!T28+'Oct 30 vs York'!T28+'Oct 31 @ Brock'!T28+'Nov 5 @ Laurier'!T28+'Nov 6 vs McGill'!T28+'Nov 13 @ Nipissing'!T28+'Nov 14 @ Laurentian'!T28+'Nov 20 vs Carleton'!T28+'Nov 21 vs RMC'!T28+'Nov 26 vs Laurier'!T28+'Nov 28 @ Waterloo'!T28+'Dec 4 @ UOIT'!T28+'Dec 5 @ Queen''s'!T28+'Jan 6 vs Toronto'!T28+'Jan 8 vs Waterloo'!T28+'Jan 15 @ Lakehead'!T28+'Jan 16 @ Lakehead'!T28+'Jan 21 vs Brock'!T28+'Jan 23 vs Windsor'!T28+'Jan 28 vs Guelph'!T28+'Jan 30 @ Windsor'!T28+'Feb 5 @ York'!T28+'Feb 6 @ Toronto'!T28+'Feb 10 vs Western'!T28</f>
        <v>0</v>
      </c>
      <c r="U28" s="23">
        <f t="shared" si="20"/>
        <v>1</v>
      </c>
      <c r="V28" s="375">
        <f t="shared" si="49"/>
        <v>1</v>
      </c>
      <c r="W28" s="50"/>
      <c r="X28" s="15"/>
      <c r="Y28" s="15"/>
      <c r="Z28" s="47"/>
      <c r="AA28" s="255">
        <v>19</v>
      </c>
      <c r="AB28" s="262" t="s">
        <v>84</v>
      </c>
      <c r="AC28" s="318">
        <f t="shared" si="1"/>
        <v>14</v>
      </c>
      <c r="AD28" s="320">
        <f>'Oct 9 vs Concordia'!W28+'Oct 10 vs UQTR'!W28+'Oct 15 vs Guelph'!W28+'Oct 17 @ Western'!W28+'Oct 22 @ Guelph'!W28+'Oct 30 vs York'!W28+'Oct 31 @ Brock'!W28+'Nov 5 @ Laurier'!W28+'Nov 6 vs McGill'!W28+'Nov 13 @ Nipissing'!W28+'Nov 14 @ Laurentian'!W28+'Nov 20 vs Carleton'!W28+'Nov 21 vs RMC'!W28+'Nov 26 vs Laurier'!W28+'Nov 28 @ Waterloo'!W28+'Dec 4 @ UOIT'!W28+'Dec 5 @ Queen''s'!W28+'Jan 6 vs Toronto'!W28+'Jan 8 vs Waterloo'!W28+'Jan 15 @ Lakehead'!W28+'Jan 16 @ Lakehead'!W28+'Jan 21 vs Brock'!W28+'Jan 23 vs Windsor'!W28+'Jan 28 vs Guelph'!W28+'Jan 30 @ Windsor'!W28+'Feb 5 @ York'!W28+'Feb 6 @ Toronto'!W28+'Feb 10 vs Western'!W28</f>
        <v>6.385416666666667E-2</v>
      </c>
      <c r="AE28" s="173">
        <f>'Oct 9 vs Concordia'!X28+'Oct 10 vs UQTR'!X28+'Oct 15 vs Guelph'!X28+'Oct 17 @ Western'!X28+'Oct 22 @ Guelph'!X28+'Oct 30 vs York'!X28+'Oct 31 @ Brock'!X28+'Nov 5 @ Laurier'!X28+'Nov 6 vs McGill'!X28+'Nov 13 @ Nipissing'!X28+'Nov 14 @ Laurentian'!X28+'Nov 20 vs Carleton'!X28+'Nov 21 vs RMC'!X28+'Nov 26 vs Laurier'!X28+'Nov 28 @ Waterloo'!X28+'Dec 4 @ UOIT'!X28+'Dec 5 @ Queen''s'!X28+'Jan 6 vs Toronto'!X28+'Jan 8 vs Waterloo'!X28+'Jan 15 @ Lakehead'!X28+'Jan 16 @ Lakehead'!X28+'Jan 21 vs Brock'!X28+'Jan 23 vs Windsor'!X28+'Jan 28 vs Guelph'!X28+'Jan 30 @ Windsor'!X28+'Feb 5 @ York'!X28+'Feb 6 @ Toronto'!X28+'Feb 10 vs Western'!X28</f>
        <v>51</v>
      </c>
      <c r="AF28" s="23">
        <f>'Oct 9 vs Concordia'!Y28+'Oct 10 vs UQTR'!Y28+'Oct 15 vs Guelph'!Y28+'Oct 17 @ Western'!Y28+'Oct 22 @ Guelph'!Y28+'Oct 30 vs York'!Y28+'Oct 31 @ Brock'!Y28+'Nov 5 @ Laurier'!Y28+'Nov 6 vs McGill'!Y28+'Nov 13 @ Nipissing'!Y28+'Nov 14 @ Laurentian'!Y28+'Nov 20 vs Carleton'!Y28+'Nov 21 vs RMC'!Y28+'Nov 26 vs Laurier'!Y28+'Nov 28 @ Waterloo'!Y28+'Dec 4 @ UOIT'!Y28+'Dec 5 @ Queen''s'!Y28+'Jan 6 vs Toronto'!Y28+'Jan 8 vs Waterloo'!Y28+'Jan 15 @ Lakehead'!Y28+'Jan 16 @ Lakehead'!Y28+'Jan 21 vs Brock'!Y28+'Jan 23 vs Windsor'!Y28+'Jan 28 vs Guelph'!Y28+'Jan 30 @ Windsor'!Y28+'Feb 5 @ York'!Y28+'Feb 6 @ Toronto'!Y28+'Feb 10 vs Western'!Y28</f>
        <v>51</v>
      </c>
      <c r="AG28" s="290">
        <f t="shared" si="21"/>
        <v>0</v>
      </c>
      <c r="AH28" s="352"/>
      <c r="AI28" s="355"/>
      <c r="AJ28" s="23"/>
      <c r="AK28" s="339"/>
      <c r="AL28" s="23"/>
      <c r="AM28" s="173"/>
      <c r="AN28" s="23"/>
      <c r="AO28" s="339"/>
      <c r="AP28" s="23"/>
      <c r="AQ28" s="173"/>
      <c r="AR28" s="23"/>
      <c r="AS28" s="339"/>
      <c r="AT28" s="23"/>
      <c r="AU28" s="173"/>
      <c r="AV28" s="23"/>
      <c r="AW28" s="339"/>
      <c r="AX28" s="23"/>
      <c r="AY28" s="173"/>
      <c r="BB28" s="428"/>
      <c r="BC28" s="428"/>
      <c r="BD28" s="428"/>
      <c r="BE28" s="428"/>
      <c r="BF28" s="428"/>
      <c r="BG28" s="428"/>
      <c r="BH28" s="428"/>
      <c r="BI28" s="428"/>
      <c r="BJ28" s="428"/>
      <c r="BK28" s="428"/>
      <c r="BL28" s="141"/>
      <c r="BM28" s="141"/>
      <c r="BN28" s="141"/>
      <c r="BO28" s="141"/>
      <c r="BP28" s="141"/>
      <c r="BQ28" s="141"/>
      <c r="BR28" s="141"/>
      <c r="BS28" s="141"/>
      <c r="BT28" s="141"/>
      <c r="BU28" s="141"/>
      <c r="BV28" s="141"/>
      <c r="BW28" s="429"/>
      <c r="BY28" s="430"/>
      <c r="BZ28" s="430"/>
      <c r="CA28" s="430"/>
      <c r="CB28" s="430"/>
      <c r="CC28" s="430"/>
      <c r="CD28" s="430"/>
      <c r="CE28" s="430"/>
      <c r="CK28" s="221">
        <f t="shared" si="59"/>
        <v>26</v>
      </c>
      <c r="CL28" s="476" t="s">
        <v>236</v>
      </c>
      <c r="CM28" s="316">
        <f t="shared" si="59"/>
        <v>3</v>
      </c>
      <c r="CN28" s="221">
        <f t="shared" si="59"/>
        <v>1</v>
      </c>
      <c r="CO28" s="12">
        <f t="shared" si="59"/>
        <v>1</v>
      </c>
      <c r="CP28" s="379">
        <f t="shared" si="59"/>
        <v>2</v>
      </c>
      <c r="CQ28" s="236">
        <f>H34</f>
        <v>-1</v>
      </c>
      <c r="CR28" s="221">
        <f>G34</f>
        <v>2</v>
      </c>
      <c r="CS28" s="236">
        <f>R34</f>
        <v>1</v>
      </c>
      <c r="CT28" s="221">
        <f t="shared" si="60"/>
        <v>17</v>
      </c>
      <c r="CU28" s="12">
        <f t="shared" si="60"/>
        <v>11</v>
      </c>
      <c r="CV28" s="66">
        <f t="shared" si="60"/>
        <v>0.6470588235294118</v>
      </c>
      <c r="CW28" s="281">
        <f t="shared" si="60"/>
        <v>9.0909090909090912E-2</v>
      </c>
      <c r="CX28" s="12">
        <f t="shared" si="60"/>
        <v>0</v>
      </c>
      <c r="CY28" s="379">
        <f t="shared" si="60"/>
        <v>0</v>
      </c>
      <c r="CZ28" s="12">
        <f t="shared" si="60"/>
        <v>0</v>
      </c>
      <c r="DA28" s="12">
        <f t="shared" si="60"/>
        <v>0</v>
      </c>
      <c r="DB28" s="12">
        <f t="shared" si="60"/>
        <v>0</v>
      </c>
      <c r="DC28" s="221">
        <f t="shared" si="61"/>
        <v>0</v>
      </c>
      <c r="DD28" s="12">
        <f t="shared" si="61"/>
        <v>0</v>
      </c>
      <c r="DE28" s="12">
        <f t="shared" si="61"/>
        <v>0</v>
      </c>
      <c r="DF28" s="281" t="e">
        <f t="shared" si="61"/>
        <v>#DIV/0!</v>
      </c>
      <c r="DG28" s="396">
        <f t="shared" si="62"/>
        <v>2.7893518518518519E-2</v>
      </c>
      <c r="DH28" s="12">
        <f t="shared" si="62"/>
        <v>24</v>
      </c>
      <c r="DI28" s="12">
        <f t="shared" si="62"/>
        <v>21</v>
      </c>
      <c r="DJ28" s="236">
        <f t="shared" si="62"/>
        <v>3</v>
      </c>
    </row>
    <row r="29" spans="1:132" ht="31" customHeight="1" thickTop="1" thickBot="1">
      <c r="A29" s="175">
        <v>20</v>
      </c>
      <c r="B29" s="165" t="s">
        <v>85</v>
      </c>
      <c r="C29" s="162">
        <f>'Oct 9 vs Concordia'!C29+'Oct 10 vs UQTR'!C29+'Oct 15 vs Guelph'!C29+'Oct 17 @ Western'!C29+'Oct 22 @ Guelph'!C29+'Oct 30 vs York'!C29+'Oct 31 @ Brock'!C29+'Nov 5 @ Laurier'!C29+'Nov 6 vs McGill'!C29+'Nov 13 @ Nipissing'!C29+'Nov 14 @ Laurentian'!C29+'Nov 20 vs Carleton'!C29+'Nov 21 vs RMC'!C29+'Nov 26 vs Laurier'!C29+'Nov 28 @ Waterloo'!C29+'Dec 4 @ UOIT'!C29+'Dec 5 @ Queen''s'!C29+'Jan 6 vs Toronto'!C29+'Jan 8 vs Waterloo'!C29+'Jan 15 @ Lakehead'!C29+'Jan 16 @ Lakehead'!C29+'Jan 21 vs Brock'!C29+'Jan 23 vs Windsor'!C29+'Jan 28 vs Guelph'!C29+'Jan 30 @ Windsor'!C29+'Feb 5 @ York'!C29+'Feb 6 @ Toronto'!C29+'Feb 10 vs Western'!C29</f>
        <v>10</v>
      </c>
      <c r="D29" s="150">
        <f>'Oct 9 vs Concordia'!D29+'Oct 10 vs UQTR'!D29+'Oct 15 vs Guelph'!D29+'Oct 17 @ Western'!D29+'Oct 22 @ Guelph'!D29+'Oct 30 vs York'!D29+'Oct 31 @ Brock'!D29+'Nov 5 @ Laurier'!D29+'Nov 6 vs McGill'!D29+'Nov 13 @ Nipissing'!D29+'Nov 14 @ Laurentian'!D29+'Nov 20 vs Carleton'!D29+'Nov 21 vs RMC'!D29+'Nov 26 vs Laurier'!D29+'Nov 28 @ Waterloo'!D29+'Dec 4 @ UOIT'!D29+'Dec 5 @ Queen''s'!D29+'Jan 6 vs Toronto'!D29+'Jan 8 vs Waterloo'!D29+'Jan 15 @ Lakehead'!D29+'Jan 16 @ Lakehead'!D29+'Jan 21 vs Brock'!D29+'Jan 23 vs Windsor'!D29+'Jan 28 vs Guelph'!D29+'Jan 30 @ Windsor'!D29+'Feb 5 @ York'!D29+'Feb 6 @ Toronto'!D29+'Feb 10 vs Western'!D29</f>
        <v>1</v>
      </c>
      <c r="E29" s="150">
        <f>'Oct 9 vs Concordia'!E29+'Oct 10 vs UQTR'!E29+'Oct 15 vs Guelph'!E29+'Oct 17 @ Western'!E29+'Oct 22 @ Guelph'!E29+'Oct 30 vs York'!E29+'Oct 31 @ Brock'!E29+'Nov 5 @ Laurier'!E29+'Nov 6 vs McGill'!E29+'Nov 13 @ Nipissing'!E29+'Nov 14 @ Laurentian'!E29+'Nov 20 vs Carleton'!E29+'Nov 21 vs RMC'!E29+'Nov 26 vs Laurier'!E29+'Nov 28 @ Waterloo'!E29+'Dec 4 @ UOIT'!E29+'Dec 5 @ Queen''s'!E29+'Jan 6 vs Toronto'!E29+'Jan 8 vs Waterloo'!E29+'Jan 15 @ Lakehead'!E29+'Jan 16 @ Lakehead'!E29+'Jan 21 vs Brock'!E29+'Jan 23 vs Windsor'!E29+'Jan 28 vs Guelph'!E29+'Jan 30 @ Windsor'!E29+'Feb 5 @ York'!E29+'Feb 6 @ Toronto'!E29+'Feb 10 vs Western'!E29</f>
        <v>4</v>
      </c>
      <c r="F29" s="170">
        <f t="shared" si="19"/>
        <v>5</v>
      </c>
      <c r="G29" s="174">
        <f>'Oct 9 vs Concordia'!G29+'Oct 10 vs UQTR'!G29+'Oct 15 vs Guelph'!G29+'Oct 17 @ Western'!G29+'Oct 22 @ Guelph'!G29+'Oct 30 vs York'!G29+'Oct 31 @ Brock'!G29+'Nov 5 @ Laurier'!G29+'Nov 6 vs McGill'!G29+'Nov 13 @ Nipissing'!G29+'Nov 14 @ Laurentian'!G29+'Nov 20 vs Carleton'!G29+'Nov 21 vs RMC'!G29+'Nov 26 vs Laurier'!G29+'Nov 28 @ Waterloo'!G29+'Dec 4 @ UOIT'!G29+'Dec 5 @ Queen''s'!G29+'Jan 6 vs Toronto'!G29+'Jan 8 vs Waterloo'!G29+'Jan 15 @ Lakehead'!G29+'Jan 16 @ Lakehead'!G29+'Jan 21 vs Brock'!G29+'Jan 23 vs Windsor'!G29+'Jan 28 vs Guelph'!G29+'Jan 30 @ Windsor'!G29+'Feb 5 @ York'!G29+'Feb 6 @ Toronto'!G29+'Feb 10 vs Western'!G29</f>
        <v>6</v>
      </c>
      <c r="H29" s="150">
        <f>'Oct 9 vs Concordia'!H29+'Oct 10 vs UQTR'!H29+'Oct 15 vs Guelph'!H29+'Oct 17 @ Western'!H29+'Oct 22 @ Guelph'!H29+'Oct 30 vs York'!H29+'Oct 31 @ Brock'!H29+'Nov 5 @ Laurier'!H29+'Nov 6 vs McGill'!H29+'Nov 13 @ Nipissing'!H29+'Nov 14 @ Laurentian'!H29+'Nov 20 vs Carleton'!H29+'Nov 21 vs RMC'!H29+'Nov 26 vs Laurier'!H29+'Nov 28 @ Waterloo'!H29+'Dec 4 @ UOIT'!H29+'Dec 5 @ Queen''s'!H29+'Jan 6 vs Toronto'!H29+'Jan 8 vs Waterloo'!H29+'Jan 15 @ Lakehead'!H29+'Jan 16 @ Lakehead'!H29+'Jan 21 vs Brock'!H29+'Jan 23 vs Windsor'!H29+'Jan 28 vs Guelph'!H29+'Jan 30 @ Windsor'!H29+'Feb 5 @ York'!H29+'Feb 6 @ Toronto'!H29+'Feb 10 vs Western'!H29</f>
        <v>-4</v>
      </c>
      <c r="I29" s="150">
        <f>'Oct 9 vs Concordia'!I29+'Oct 10 vs UQTR'!I29+'Oct 15 vs Guelph'!I29+'Oct 17 @ Western'!I29+'Oct 22 @ Guelph'!I29+'Oct 30 vs York'!I29+'Oct 31 @ Brock'!I29+'Nov 5 @ Laurier'!I29+'Nov 6 vs McGill'!I29+'Nov 13 @ Nipissing'!I29+'Nov 14 @ Laurentian'!I29+'Nov 20 vs Carleton'!I29+'Nov 21 vs RMC'!I29+'Nov 26 vs Laurier'!I29+'Nov 28 @ Waterloo'!I29+'Dec 4 @ UOIT'!I29+'Dec 5 @ Queen''s'!I29+'Jan 6 vs Toronto'!I29+'Jan 8 vs Waterloo'!I29+'Jan 15 @ Lakehead'!I29+'Jan 16 @ Lakehead'!I29+'Jan 21 vs Brock'!I29+'Jan 23 vs Windsor'!I29+'Jan 28 vs Guelph'!I29+'Jan 30 @ Windsor'!I29+'Feb 5 @ York'!I29+'Feb 6 @ Toronto'!I29+'Feb 10 vs Western'!I29</f>
        <v>45</v>
      </c>
      <c r="J29" s="170">
        <f>'Oct 9 vs Concordia'!J29+'Oct 10 vs UQTR'!J29+'Oct 15 vs Guelph'!J29+'Oct 17 @ Western'!J29+'Oct 22 @ Guelph'!J29+'Oct 30 vs York'!J29+'Oct 31 @ Brock'!J29+'Nov 5 @ Laurier'!J29+'Nov 6 vs McGill'!J29+'Nov 13 @ Nipissing'!J29+'Nov 14 @ Laurentian'!J29+'Nov 20 vs Carleton'!J29+'Nov 21 vs RMC'!J29+'Nov 26 vs Laurier'!J29+'Nov 28 @ Waterloo'!J29+'Dec 4 @ UOIT'!J29+'Dec 5 @ Queen''s'!J29+'Jan 6 vs Toronto'!J29+'Jan 8 vs Waterloo'!J29+'Jan 15 @ Lakehead'!J29+'Jan 16 @ Lakehead'!J29+'Jan 21 vs Brock'!J29+'Jan 23 vs Windsor'!J29+'Jan 28 vs Guelph'!J29+'Jan 30 @ Windsor'!J29+'Feb 5 @ York'!J29+'Feb 6 @ Toronto'!J29+'Feb 10 vs Western'!J29</f>
        <v>24</v>
      </c>
      <c r="K29" s="177">
        <f t="shared" si="47"/>
        <v>0.53333333333333333</v>
      </c>
      <c r="L29" s="151">
        <f t="shared" si="48"/>
        <v>4.1666666666666664E-2</v>
      </c>
      <c r="M29" s="150">
        <f>'Oct 9 vs Concordia'!M29+'Oct 10 vs UQTR'!M29+'Oct 15 vs Guelph'!M29+'Oct 17 @ Western'!M29+'Oct 22 @ Guelph'!M29+'Oct 30 vs York'!M29+'Oct 31 @ Brock'!M29+'Nov 5 @ Laurier'!M29+'Nov 6 vs McGill'!M29+'Nov 13 @ Nipissing'!M29+'Nov 14 @ Laurentian'!M29+'Nov 20 vs Carleton'!M29+'Nov 21 vs RMC'!M29+'Nov 26 vs Laurier'!M29+'Nov 28 @ Waterloo'!M29+'Dec 4 @ UOIT'!M29+'Dec 5 @ Queen''s'!M29+'Jan 6 vs Toronto'!M29+'Jan 8 vs Waterloo'!M29+'Jan 15 @ Lakehead'!M29+'Jan 16 @ Lakehead'!M29+'Jan 21 vs Brock'!M29+'Jan 23 vs Windsor'!M29+'Jan 28 vs Guelph'!M29+'Jan 30 @ Windsor'!M29+'Feb 5 @ York'!M29+'Feb 6 @ Toronto'!M29+'Feb 10 vs Western'!M29</f>
        <v>0</v>
      </c>
      <c r="N29" s="170">
        <f>'Oct 9 vs Concordia'!N29+'Oct 10 vs UQTR'!N29+'Oct 15 vs Guelph'!N29+'Oct 17 @ Western'!N29+'Oct 22 @ Guelph'!N29+'Oct 30 vs York'!N29+'Oct 31 @ Brock'!N29+'Nov 5 @ Laurier'!N29+'Nov 6 vs McGill'!N29+'Nov 13 @ Nipissing'!N29+'Nov 14 @ Laurentian'!N29+'Nov 20 vs Carleton'!N29+'Nov 21 vs RMC'!N29+'Nov 26 vs Laurier'!N29+'Nov 28 @ Waterloo'!N29+'Dec 4 @ UOIT'!N29+'Dec 5 @ Queen''s'!N29+'Jan 6 vs Toronto'!N29+'Jan 8 vs Waterloo'!N29+'Jan 15 @ Lakehead'!N29+'Jan 16 @ Lakehead'!N29+'Jan 21 vs Brock'!N29+'Jan 23 vs Windsor'!N29+'Jan 28 vs Guelph'!N29+'Jan 30 @ Windsor'!N29+'Feb 5 @ York'!N29+'Feb 6 @ Toronto'!N29+'Feb 10 vs Western'!N29</f>
        <v>0</v>
      </c>
      <c r="O29" s="174">
        <f>'Oct 9 vs Concordia'!O29+'Oct 10 vs UQTR'!O29+'Oct 15 vs Guelph'!O29+'Oct 17 @ Western'!O29+'Oct 22 @ Guelph'!O29+'Oct 30 vs York'!O29+'Oct 31 @ Brock'!O29+'Nov 5 @ Laurier'!O29+'Nov 6 vs McGill'!O29+'Nov 13 @ Nipissing'!O29+'Nov 14 @ Laurentian'!O29+'Nov 20 vs Carleton'!O29+'Nov 21 vs RMC'!O29+'Nov 26 vs Laurier'!O29+'Nov 28 @ Waterloo'!O29+'Dec 4 @ UOIT'!O29+'Dec 5 @ Queen''s'!O29+'Jan 6 vs Toronto'!O29+'Jan 8 vs Waterloo'!O29+'Jan 15 @ Lakehead'!O29+'Jan 16 @ Lakehead'!O29+'Jan 21 vs Brock'!O29+'Jan 23 vs Windsor'!O29+'Jan 28 vs Guelph'!O29+'Jan 30 @ Windsor'!O29+'Feb 5 @ York'!O29+'Feb 6 @ Toronto'!O29+'Feb 10 vs Western'!O29</f>
        <v>0</v>
      </c>
      <c r="P29" s="150">
        <f>'Oct 9 vs Concordia'!P29+'Oct 10 vs UQTR'!P29+'Oct 15 vs Guelph'!P29+'Oct 17 @ Western'!P29+'Oct 22 @ Guelph'!P29+'Oct 30 vs York'!P29+'Oct 31 @ Brock'!P29+'Nov 5 @ Laurier'!P29+'Nov 6 vs McGill'!P29+'Nov 13 @ Nipissing'!P29+'Nov 14 @ Laurentian'!P29+'Nov 20 vs Carleton'!P29+'Nov 21 vs RMC'!P29+'Nov 26 vs Laurier'!P29+'Nov 28 @ Waterloo'!P29+'Dec 4 @ UOIT'!P29+'Dec 5 @ Queen''s'!P29+'Jan 6 vs Toronto'!P29+'Jan 8 vs Waterloo'!P29+'Jan 15 @ Lakehead'!P29+'Jan 16 @ Lakehead'!P29+'Jan 21 vs Brock'!P29+'Jan 23 vs Windsor'!P29+'Jan 28 vs Guelph'!P29+'Jan 30 @ Windsor'!P29+'Feb 5 @ York'!P29+'Feb 6 @ Toronto'!P29+'Feb 10 vs Western'!P29</f>
        <v>0</v>
      </c>
      <c r="Q29" s="331">
        <f>'Oct 9 vs Concordia'!Q29+'Oct 10 vs UQTR'!Q29+'Oct 15 vs Guelph'!Q29+'Oct 17 @ Western'!Q29+'Oct 22 @ Guelph'!Q29+'Oct 30 vs York'!Q29+'Oct 31 @ Brock'!Q29+'Nov 5 @ Laurier'!Q29+'Nov 6 vs McGill'!Q29+'Nov 13 @ Nipissing'!Q29+'Nov 14 @ Laurentian'!Q29+'Nov 20 vs Carleton'!Q29+'Nov 21 vs RMC'!Q29+'Nov 26 vs Laurier'!Q29+'Nov 28 @ Waterloo'!Q29+'Dec 4 @ UOIT'!Q29+'Dec 5 @ Queen''s'!Q29+'Jan 6 vs Toronto'!Q29+'Jan 8 vs Waterloo'!Q29+'Jan 15 @ Lakehead'!Q29+'Jan 16 @ Lakehead'!Q29+'Jan 21 vs Brock'!Q29+'Jan 23 vs Windsor'!Q29+'Jan 28 vs Guelph'!Q29+'Jan 30 @ Windsor'!Q29+'Feb 5 @ York'!Q29+'Feb 6 @ Toronto'!Q29+'Feb 10 vs Western'!Q29</f>
        <v>0</v>
      </c>
      <c r="R29" s="182">
        <f>'Oct 9 vs Concordia'!R29+'Oct 10 vs UQTR'!R29+'Oct 15 vs Guelph'!R29+'Oct 17 @ Western'!R29+'Oct 22 @ Guelph'!R29+'Oct 30 vs York'!R29+'Oct 31 @ Brock'!R29+'Nov 5 @ Laurier'!R29+'Nov 6 vs McGill'!R29+'Nov 13 @ Nipissing'!R29+'Nov 14 @ Laurentian'!R29+'Nov 20 vs Carleton'!R29+'Nov 21 vs RMC'!R29+'Nov 26 vs Laurier'!R29+'Nov 28 @ Waterloo'!R29+'Dec 4 @ UOIT'!R29+'Dec 5 @ Queen''s'!R29+'Jan 6 vs Toronto'!R29+'Jan 8 vs Waterloo'!R29+'Jan 15 @ Lakehead'!R29+'Jan 16 @ Lakehead'!R29+'Jan 21 vs Brock'!R29+'Jan 23 vs Windsor'!R29+'Jan 28 vs Guelph'!R29+'Jan 30 @ Windsor'!R29+'Feb 5 @ York'!R29+'Feb 6 @ Toronto'!R29+'Feb 10 vs Western'!R29</f>
        <v>4</v>
      </c>
      <c r="S29" s="162">
        <f>'Oct 9 vs Concordia'!S29+'Oct 10 vs UQTR'!S29+'Oct 15 vs Guelph'!S29+'Oct 17 @ Western'!S29+'Oct 22 @ Guelph'!S29+'Oct 30 vs York'!S29+'Oct 31 @ Brock'!S29+'Nov 5 @ Laurier'!S29+'Nov 6 vs McGill'!S29+'Nov 13 @ Nipissing'!S29+'Nov 14 @ Laurentian'!S29+'Nov 20 vs Carleton'!S29+'Nov 21 vs RMC'!S29+'Nov 26 vs Laurier'!S29+'Nov 28 @ Waterloo'!S29+'Dec 4 @ UOIT'!S29+'Dec 5 @ Queen''s'!S29+'Jan 6 vs Toronto'!S29+'Jan 8 vs Waterloo'!S29+'Jan 15 @ Lakehead'!S29+'Jan 16 @ Lakehead'!S29+'Jan 21 vs Brock'!S29+'Jan 23 vs Windsor'!S29+'Jan 28 vs Guelph'!S29+'Jan 30 @ Windsor'!S29+'Feb 5 @ York'!S29+'Feb 6 @ Toronto'!S29+'Feb 10 vs Western'!S29</f>
        <v>0</v>
      </c>
      <c r="T29" s="331">
        <f>'Oct 9 vs Concordia'!T29+'Oct 10 vs UQTR'!T29+'Oct 15 vs Guelph'!T29+'Oct 17 @ Western'!T29+'Oct 22 @ Guelph'!T29+'Oct 30 vs York'!T29+'Oct 31 @ Brock'!T29+'Nov 5 @ Laurier'!T29+'Nov 6 vs McGill'!T29+'Nov 13 @ Nipissing'!T29+'Nov 14 @ Laurentian'!T29+'Nov 20 vs Carleton'!T29+'Nov 21 vs RMC'!T29+'Nov 26 vs Laurier'!T29+'Nov 28 @ Waterloo'!T29+'Dec 4 @ UOIT'!T29+'Dec 5 @ Queen''s'!T29+'Jan 6 vs Toronto'!T29+'Jan 8 vs Waterloo'!T29+'Jan 15 @ Lakehead'!T29+'Jan 16 @ Lakehead'!T29+'Jan 21 vs Brock'!T29+'Jan 23 vs Windsor'!T29+'Jan 28 vs Guelph'!T29+'Jan 30 @ Windsor'!T29+'Feb 5 @ York'!T29+'Feb 6 @ Toronto'!T29+'Feb 10 vs Western'!T29</f>
        <v>0</v>
      </c>
      <c r="U29" s="331">
        <f t="shared" si="20"/>
        <v>0</v>
      </c>
      <c r="V29" s="496" t="e">
        <f t="shared" si="49"/>
        <v>#DIV/0!</v>
      </c>
      <c r="W29" s="50"/>
      <c r="X29" s="15"/>
      <c r="Y29" s="15"/>
      <c r="Z29" s="47"/>
      <c r="AA29" s="286">
        <v>20</v>
      </c>
      <c r="AB29" s="287" t="s">
        <v>85</v>
      </c>
      <c r="AC29" s="317">
        <f t="shared" si="1"/>
        <v>10</v>
      </c>
      <c r="AD29" s="321">
        <f>'Oct 9 vs Concordia'!W29+'Oct 10 vs UQTR'!W29+'Oct 15 vs Guelph'!W29+'Oct 17 @ Western'!W29+'Oct 22 @ Guelph'!W29+'Oct 30 vs York'!W29+'Oct 31 @ Brock'!W29+'Nov 5 @ Laurier'!W29+'Nov 6 vs McGill'!W29+'Nov 13 @ Nipissing'!W29+'Nov 14 @ Laurentian'!W29+'Nov 20 vs Carleton'!W29+'Nov 21 vs RMC'!W29+'Nov 26 vs Laurier'!W29+'Nov 28 @ Waterloo'!W29+'Dec 4 @ UOIT'!W29+'Dec 5 @ Queen''s'!W29+'Jan 6 vs Toronto'!W29+'Jan 8 vs Waterloo'!W29+'Jan 15 @ Lakehead'!W29+'Jan 16 @ Lakehead'!W29+'Jan 21 vs Brock'!W29+'Jan 23 vs Windsor'!W29+'Jan 28 vs Guelph'!W29+'Jan 30 @ Windsor'!W29+'Feb 5 @ York'!W29+'Feb 6 @ Toronto'!W29+'Feb 10 vs Western'!W29</f>
        <v>9.0277777777777776E-2</v>
      </c>
      <c r="AE29" s="174">
        <f>'Oct 9 vs Concordia'!X29+'Oct 10 vs UQTR'!X29+'Oct 15 vs Guelph'!X29+'Oct 17 @ Western'!X29+'Oct 22 @ Guelph'!X29+'Oct 30 vs York'!X29+'Oct 31 @ Brock'!X29+'Nov 5 @ Laurier'!X29+'Nov 6 vs McGill'!X29+'Nov 13 @ Nipissing'!X29+'Nov 14 @ Laurentian'!X29+'Nov 20 vs Carleton'!X29+'Nov 21 vs RMC'!X29+'Nov 26 vs Laurier'!X29+'Nov 28 @ Waterloo'!X29+'Dec 4 @ UOIT'!X29+'Dec 5 @ Queen''s'!X29+'Jan 6 vs Toronto'!X29+'Jan 8 vs Waterloo'!X29+'Jan 15 @ Lakehead'!X29+'Jan 16 @ Lakehead'!X29+'Jan 21 vs Brock'!X29+'Jan 23 vs Windsor'!X29+'Jan 28 vs Guelph'!X29+'Jan 30 @ Windsor'!X29+'Feb 5 @ York'!X29+'Feb 6 @ Toronto'!X29+'Feb 10 vs Western'!X29</f>
        <v>79</v>
      </c>
      <c r="AF29" s="150">
        <f>'Oct 9 vs Concordia'!Y29+'Oct 10 vs UQTR'!Y29+'Oct 15 vs Guelph'!Y29+'Oct 17 @ Western'!Y29+'Oct 22 @ Guelph'!Y29+'Oct 30 vs York'!Y29+'Oct 31 @ Brock'!Y29+'Nov 5 @ Laurier'!Y29+'Nov 6 vs McGill'!Y29+'Nov 13 @ Nipissing'!Y29+'Nov 14 @ Laurentian'!Y29+'Nov 20 vs Carleton'!Y29+'Nov 21 vs RMC'!Y29+'Nov 26 vs Laurier'!Y29+'Nov 28 @ Waterloo'!Y29+'Dec 4 @ UOIT'!Y29+'Dec 5 @ Queen''s'!Y29+'Jan 6 vs Toronto'!Y29+'Jan 8 vs Waterloo'!Y29+'Jan 15 @ Lakehead'!Y29+'Jan 16 @ Lakehead'!Y29+'Jan 21 vs Brock'!Y29+'Jan 23 vs Windsor'!Y29+'Jan 28 vs Guelph'!Y29+'Jan 30 @ Windsor'!Y29+'Feb 5 @ York'!Y29+'Feb 6 @ Toronto'!Y29+'Feb 10 vs Western'!Y29</f>
        <v>84</v>
      </c>
      <c r="AG29" s="289">
        <f t="shared" si="21"/>
        <v>-5</v>
      </c>
      <c r="AH29" s="351"/>
      <c r="AI29" s="354"/>
      <c r="AJ29" s="331"/>
      <c r="AK29" s="338"/>
      <c r="AL29" s="331"/>
      <c r="AM29" s="330"/>
      <c r="AN29" s="331"/>
      <c r="AO29" s="338"/>
      <c r="AP29" s="331"/>
      <c r="AQ29" s="330"/>
      <c r="AR29" s="331"/>
      <c r="AS29" s="338"/>
      <c r="AT29" s="331"/>
      <c r="AU29" s="330"/>
      <c r="AV29" s="331"/>
      <c r="AW29" s="338"/>
      <c r="AX29" s="331"/>
      <c r="AY29" s="330"/>
      <c r="BB29" s="462" t="s">
        <v>219</v>
      </c>
      <c r="BC29" s="661"/>
      <c r="BD29" s="463"/>
      <c r="BE29" s="1070" t="s">
        <v>178</v>
      </c>
      <c r="BF29" s="1070"/>
      <c r="BG29" s="1070"/>
      <c r="BH29" s="1070"/>
      <c r="BI29" s="1070" t="s">
        <v>177</v>
      </c>
      <c r="BJ29" s="1070"/>
      <c r="BK29" s="1070" t="s">
        <v>175</v>
      </c>
      <c r="BL29" s="1070"/>
      <c r="BM29" s="1070"/>
      <c r="BN29" s="1070"/>
      <c r="BO29" s="1070" t="s">
        <v>176</v>
      </c>
      <c r="BP29" s="1070"/>
      <c r="BQ29" s="1070"/>
      <c r="BR29" s="1070"/>
      <c r="BS29" s="1070"/>
      <c r="BT29" s="1070" t="s">
        <v>171</v>
      </c>
      <c r="BU29" s="1070"/>
      <c r="BV29" s="1070"/>
      <c r="BW29" s="1070"/>
      <c r="BX29" s="1070" t="s">
        <v>172</v>
      </c>
      <c r="BY29" s="1070"/>
      <c r="BZ29" s="1070"/>
      <c r="CA29" s="1072"/>
      <c r="CB29" s="430"/>
      <c r="CC29" s="430"/>
      <c r="CD29" s="430"/>
      <c r="CE29" s="430"/>
      <c r="CK29" s="363">
        <f t="shared" si="59"/>
        <v>27</v>
      </c>
      <c r="CL29" s="477" t="s">
        <v>237</v>
      </c>
      <c r="CM29" s="413">
        <f t="shared" si="59"/>
        <v>20</v>
      </c>
      <c r="CN29" s="363">
        <f t="shared" si="59"/>
        <v>9</v>
      </c>
      <c r="CO29" s="364">
        <f t="shared" si="59"/>
        <v>8</v>
      </c>
      <c r="CP29" s="382">
        <f t="shared" si="59"/>
        <v>17</v>
      </c>
      <c r="CQ29" s="365">
        <f>H35</f>
        <v>5</v>
      </c>
      <c r="CR29" s="363">
        <f>G35</f>
        <v>2</v>
      </c>
      <c r="CS29" s="365">
        <f>R35</f>
        <v>5</v>
      </c>
      <c r="CT29" s="363">
        <f t="shared" si="60"/>
        <v>62</v>
      </c>
      <c r="CU29" s="364">
        <f t="shared" si="60"/>
        <v>52</v>
      </c>
      <c r="CV29" s="384">
        <f t="shared" si="60"/>
        <v>0.83870967741935487</v>
      </c>
      <c r="CW29" s="386">
        <f t="shared" si="60"/>
        <v>0.17307692307692307</v>
      </c>
      <c r="CX29" s="364">
        <f t="shared" si="60"/>
        <v>1</v>
      </c>
      <c r="CY29" s="382">
        <f t="shared" si="60"/>
        <v>2</v>
      </c>
      <c r="CZ29" s="364">
        <f t="shared" si="60"/>
        <v>0</v>
      </c>
      <c r="DA29" s="364">
        <f t="shared" si="60"/>
        <v>0</v>
      </c>
      <c r="DB29" s="364">
        <f t="shared" si="60"/>
        <v>0</v>
      </c>
      <c r="DC29" s="363">
        <f t="shared" si="61"/>
        <v>4</v>
      </c>
      <c r="DD29" s="364">
        <f t="shared" si="61"/>
        <v>2</v>
      </c>
      <c r="DE29" s="364">
        <f t="shared" si="61"/>
        <v>6</v>
      </c>
      <c r="DF29" s="386">
        <f t="shared" si="61"/>
        <v>0.66666666666666663</v>
      </c>
      <c r="DG29" s="397">
        <f t="shared" si="62"/>
        <v>0.1912152777777778</v>
      </c>
      <c r="DH29" s="364">
        <f t="shared" si="62"/>
        <v>165</v>
      </c>
      <c r="DI29" s="364">
        <f t="shared" si="62"/>
        <v>148</v>
      </c>
      <c r="DJ29" s="365">
        <f t="shared" si="62"/>
        <v>17</v>
      </c>
    </row>
    <row r="30" spans="1:132" ht="31" customHeight="1" thickTop="1">
      <c r="A30" s="199">
        <v>21</v>
      </c>
      <c r="B30" s="164" t="s">
        <v>86</v>
      </c>
      <c r="C30" s="161">
        <f>'Oct 9 vs Concordia'!C30+'Oct 10 vs UQTR'!C30+'Oct 15 vs Guelph'!C30+'Oct 17 @ Western'!C30+'Oct 22 @ Guelph'!C30+'Oct 30 vs York'!C30+'Oct 31 @ Brock'!C30+'Nov 5 @ Laurier'!C30+'Nov 6 vs McGill'!C30+'Nov 13 @ Nipissing'!C30+'Nov 14 @ Laurentian'!C30+'Nov 20 vs Carleton'!C30+'Nov 21 vs RMC'!C30+'Nov 26 vs Laurier'!C30+'Nov 28 @ Waterloo'!C30+'Dec 4 @ UOIT'!C30+'Dec 5 @ Queen''s'!C30+'Jan 6 vs Toronto'!C30+'Jan 8 vs Waterloo'!C30+'Jan 15 @ Lakehead'!C30+'Jan 16 @ Lakehead'!C30+'Jan 21 vs Brock'!C30+'Jan 23 vs Windsor'!C30+'Jan 28 vs Guelph'!C30+'Jan 30 @ Windsor'!C30+'Feb 5 @ York'!C30+'Feb 6 @ Toronto'!C30+'Feb 10 vs Western'!C30</f>
        <v>13</v>
      </c>
      <c r="D30" s="23">
        <f>'Oct 9 vs Concordia'!D30+'Oct 10 vs UQTR'!D30+'Oct 15 vs Guelph'!D30+'Oct 17 @ Western'!D30+'Oct 22 @ Guelph'!D30+'Oct 30 vs York'!D30+'Oct 31 @ Brock'!D30+'Nov 5 @ Laurier'!D30+'Nov 6 vs McGill'!D30+'Nov 13 @ Nipissing'!D30+'Nov 14 @ Laurentian'!D30+'Nov 20 vs Carleton'!D30+'Nov 21 vs RMC'!D30+'Nov 26 vs Laurier'!D30+'Nov 28 @ Waterloo'!D30+'Dec 4 @ UOIT'!D30+'Dec 5 @ Queen''s'!D30+'Jan 6 vs Toronto'!D30+'Jan 8 vs Waterloo'!D30+'Jan 15 @ Lakehead'!D30+'Jan 16 @ Lakehead'!D30+'Jan 21 vs Brock'!D30+'Jan 23 vs Windsor'!D30+'Jan 28 vs Guelph'!D30+'Jan 30 @ Windsor'!D30+'Feb 5 @ York'!D30+'Feb 6 @ Toronto'!D30+'Feb 10 vs Western'!D30</f>
        <v>1</v>
      </c>
      <c r="E30" s="23">
        <f>'Oct 9 vs Concordia'!E30+'Oct 10 vs UQTR'!E30+'Oct 15 vs Guelph'!E30+'Oct 17 @ Western'!E30+'Oct 22 @ Guelph'!E30+'Oct 30 vs York'!E30+'Oct 31 @ Brock'!E30+'Nov 5 @ Laurier'!E30+'Nov 6 vs McGill'!E30+'Nov 13 @ Nipissing'!E30+'Nov 14 @ Laurentian'!E30+'Nov 20 vs Carleton'!E30+'Nov 21 vs RMC'!E30+'Nov 26 vs Laurier'!E30+'Nov 28 @ Waterloo'!E30+'Dec 4 @ UOIT'!E30+'Dec 5 @ Queen''s'!E30+'Jan 6 vs Toronto'!E30+'Jan 8 vs Waterloo'!E30+'Jan 15 @ Lakehead'!E30+'Jan 16 @ Lakehead'!E30+'Jan 21 vs Brock'!E30+'Jan 23 vs Windsor'!E30+'Jan 28 vs Guelph'!E30+'Jan 30 @ Windsor'!E30+'Feb 5 @ York'!E30+'Feb 6 @ Toronto'!E30+'Feb 10 vs Western'!E30</f>
        <v>5</v>
      </c>
      <c r="F30" s="79">
        <f t="shared" si="19"/>
        <v>6</v>
      </c>
      <c r="G30" s="173">
        <f>'Oct 9 vs Concordia'!G30+'Oct 10 vs UQTR'!G30+'Oct 15 vs Guelph'!G30+'Oct 17 @ Western'!G30+'Oct 22 @ Guelph'!G30+'Oct 30 vs York'!G30+'Oct 31 @ Brock'!G30+'Nov 5 @ Laurier'!G30+'Nov 6 vs McGill'!G30+'Nov 13 @ Nipissing'!G30+'Nov 14 @ Laurentian'!G30+'Nov 20 vs Carleton'!G30+'Nov 21 vs RMC'!G30+'Nov 26 vs Laurier'!G30+'Nov 28 @ Waterloo'!G30+'Dec 4 @ UOIT'!G30+'Dec 5 @ Queen''s'!G30+'Jan 6 vs Toronto'!G30+'Jan 8 vs Waterloo'!G30+'Jan 15 @ Lakehead'!G30+'Jan 16 @ Lakehead'!G30+'Jan 21 vs Brock'!G30+'Jan 23 vs Windsor'!G30+'Jan 28 vs Guelph'!G30+'Jan 30 @ Windsor'!G30+'Feb 5 @ York'!G30+'Feb 6 @ Toronto'!G30+'Feb 10 vs Western'!G30</f>
        <v>8</v>
      </c>
      <c r="H30" s="23">
        <f>'Oct 9 vs Concordia'!H30+'Oct 10 vs UQTR'!H30+'Oct 15 vs Guelph'!H30+'Oct 17 @ Western'!H30+'Oct 22 @ Guelph'!H30+'Oct 30 vs York'!H30+'Oct 31 @ Brock'!H30+'Nov 5 @ Laurier'!H30+'Nov 6 vs McGill'!H30+'Nov 13 @ Nipissing'!H30+'Nov 14 @ Laurentian'!H30+'Nov 20 vs Carleton'!H30+'Nov 21 vs RMC'!H30+'Nov 26 vs Laurier'!H30+'Nov 28 @ Waterloo'!H30+'Dec 4 @ UOIT'!H30+'Dec 5 @ Queen''s'!H30+'Jan 6 vs Toronto'!H30+'Jan 8 vs Waterloo'!H30+'Jan 15 @ Lakehead'!H30+'Jan 16 @ Lakehead'!H30+'Jan 21 vs Brock'!H30+'Jan 23 vs Windsor'!H30+'Jan 28 vs Guelph'!H30+'Jan 30 @ Windsor'!H30+'Feb 5 @ York'!H30+'Feb 6 @ Toronto'!H30+'Feb 10 vs Western'!H30</f>
        <v>0</v>
      </c>
      <c r="I30" s="23">
        <f>'Oct 9 vs Concordia'!I30+'Oct 10 vs UQTR'!I30+'Oct 15 vs Guelph'!I30+'Oct 17 @ Western'!I30+'Oct 22 @ Guelph'!I30+'Oct 30 vs York'!I30+'Oct 31 @ Brock'!I30+'Nov 5 @ Laurier'!I30+'Nov 6 vs McGill'!I30+'Nov 13 @ Nipissing'!I30+'Nov 14 @ Laurentian'!I30+'Nov 20 vs Carleton'!I30+'Nov 21 vs RMC'!I30+'Nov 26 vs Laurier'!I30+'Nov 28 @ Waterloo'!I30+'Dec 4 @ UOIT'!I30+'Dec 5 @ Queen''s'!I30+'Jan 6 vs Toronto'!I30+'Jan 8 vs Waterloo'!I30+'Jan 15 @ Lakehead'!I30+'Jan 16 @ Lakehead'!I30+'Jan 21 vs Brock'!I30+'Jan 23 vs Windsor'!I30+'Jan 28 vs Guelph'!I30+'Jan 30 @ Windsor'!I30+'Feb 5 @ York'!I30+'Feb 6 @ Toronto'!I30+'Feb 10 vs Western'!I30</f>
        <v>40</v>
      </c>
      <c r="J30" s="79">
        <f>'Oct 9 vs Concordia'!J30+'Oct 10 vs UQTR'!J30+'Oct 15 vs Guelph'!J30+'Oct 17 @ Western'!J30+'Oct 22 @ Guelph'!J30+'Oct 30 vs York'!J30+'Oct 31 @ Brock'!J30+'Nov 5 @ Laurier'!J30+'Nov 6 vs McGill'!J30+'Nov 13 @ Nipissing'!J30+'Nov 14 @ Laurentian'!J30+'Nov 20 vs Carleton'!J30+'Nov 21 vs RMC'!J30+'Nov 26 vs Laurier'!J30+'Nov 28 @ Waterloo'!J30+'Dec 4 @ UOIT'!J30+'Dec 5 @ Queen''s'!J30+'Jan 6 vs Toronto'!J30+'Jan 8 vs Waterloo'!J30+'Jan 15 @ Lakehead'!J30+'Jan 16 @ Lakehead'!J30+'Jan 21 vs Brock'!J30+'Jan 23 vs Windsor'!J30+'Jan 28 vs Guelph'!J30+'Jan 30 @ Windsor'!J30+'Feb 5 @ York'!J30+'Feb 6 @ Toronto'!J30+'Feb 10 vs Western'!J30</f>
        <v>33</v>
      </c>
      <c r="K30" s="176">
        <f t="shared" si="47"/>
        <v>0.82499999999999996</v>
      </c>
      <c r="L30" s="67">
        <f t="shared" si="48"/>
        <v>3.0303030303030304E-2</v>
      </c>
      <c r="M30" s="23">
        <f>'Oct 9 vs Concordia'!M30+'Oct 10 vs UQTR'!M30+'Oct 15 vs Guelph'!M30+'Oct 17 @ Western'!M30+'Oct 22 @ Guelph'!M30+'Oct 30 vs York'!M30+'Oct 31 @ Brock'!M30+'Nov 5 @ Laurier'!M30+'Nov 6 vs McGill'!M30+'Nov 13 @ Nipissing'!M30+'Nov 14 @ Laurentian'!M30+'Nov 20 vs Carleton'!M30+'Nov 21 vs RMC'!M30+'Nov 26 vs Laurier'!M30+'Nov 28 @ Waterloo'!M30+'Dec 4 @ UOIT'!M30+'Dec 5 @ Queen''s'!M30+'Jan 6 vs Toronto'!M30+'Jan 8 vs Waterloo'!M30+'Jan 15 @ Lakehead'!M30+'Jan 16 @ Lakehead'!M30+'Jan 21 vs Brock'!M30+'Jan 23 vs Windsor'!M30+'Jan 28 vs Guelph'!M30+'Jan 30 @ Windsor'!M30+'Feb 5 @ York'!M30+'Feb 6 @ Toronto'!M30+'Feb 10 vs Western'!M30</f>
        <v>0</v>
      </c>
      <c r="N30" s="79">
        <f>'Oct 9 vs Concordia'!N30+'Oct 10 vs UQTR'!N30+'Oct 15 vs Guelph'!N30+'Oct 17 @ Western'!N30+'Oct 22 @ Guelph'!N30+'Oct 30 vs York'!N30+'Oct 31 @ Brock'!N30+'Nov 5 @ Laurier'!N30+'Nov 6 vs McGill'!N30+'Nov 13 @ Nipissing'!N30+'Nov 14 @ Laurentian'!N30+'Nov 20 vs Carleton'!N30+'Nov 21 vs RMC'!N30+'Nov 26 vs Laurier'!N30+'Nov 28 @ Waterloo'!N30+'Dec 4 @ UOIT'!N30+'Dec 5 @ Queen''s'!N30+'Jan 6 vs Toronto'!N30+'Jan 8 vs Waterloo'!N30+'Jan 15 @ Lakehead'!N30+'Jan 16 @ Lakehead'!N30+'Jan 21 vs Brock'!N30+'Jan 23 vs Windsor'!N30+'Jan 28 vs Guelph'!N30+'Jan 30 @ Windsor'!N30+'Feb 5 @ York'!N30+'Feb 6 @ Toronto'!N30+'Feb 10 vs Western'!N30</f>
        <v>0</v>
      </c>
      <c r="O30" s="173">
        <f>'Oct 9 vs Concordia'!O30+'Oct 10 vs UQTR'!O30+'Oct 15 vs Guelph'!O30+'Oct 17 @ Western'!O30+'Oct 22 @ Guelph'!O30+'Oct 30 vs York'!O30+'Oct 31 @ Brock'!O30+'Nov 5 @ Laurier'!O30+'Nov 6 vs McGill'!O30+'Nov 13 @ Nipissing'!O30+'Nov 14 @ Laurentian'!O30+'Nov 20 vs Carleton'!O30+'Nov 21 vs RMC'!O30+'Nov 26 vs Laurier'!O30+'Nov 28 @ Waterloo'!O30+'Dec 4 @ UOIT'!O30+'Dec 5 @ Queen''s'!O30+'Jan 6 vs Toronto'!O30+'Jan 8 vs Waterloo'!O30+'Jan 15 @ Lakehead'!O30+'Jan 16 @ Lakehead'!O30+'Jan 21 vs Brock'!O30+'Jan 23 vs Windsor'!O30+'Jan 28 vs Guelph'!O30+'Jan 30 @ Windsor'!O30+'Feb 5 @ York'!O30+'Feb 6 @ Toronto'!O30+'Feb 10 vs Western'!O30</f>
        <v>0</v>
      </c>
      <c r="P30" s="23">
        <f>'Oct 9 vs Concordia'!P30+'Oct 10 vs UQTR'!P30+'Oct 15 vs Guelph'!P30+'Oct 17 @ Western'!P30+'Oct 22 @ Guelph'!P30+'Oct 30 vs York'!P30+'Oct 31 @ Brock'!P30+'Nov 5 @ Laurier'!P30+'Nov 6 vs McGill'!P30+'Nov 13 @ Nipissing'!P30+'Nov 14 @ Laurentian'!P30+'Nov 20 vs Carleton'!P30+'Nov 21 vs RMC'!P30+'Nov 26 vs Laurier'!P30+'Nov 28 @ Waterloo'!P30+'Dec 4 @ UOIT'!P30+'Dec 5 @ Queen''s'!P30+'Jan 6 vs Toronto'!P30+'Jan 8 vs Waterloo'!P30+'Jan 15 @ Lakehead'!P30+'Jan 16 @ Lakehead'!P30+'Jan 21 vs Brock'!P30+'Jan 23 vs Windsor'!P30+'Jan 28 vs Guelph'!P30+'Jan 30 @ Windsor'!P30+'Feb 5 @ York'!P30+'Feb 6 @ Toronto'!P30+'Feb 10 vs Western'!P30</f>
        <v>0</v>
      </c>
      <c r="Q30" s="23">
        <f>'Oct 9 vs Concordia'!Q30+'Oct 10 vs UQTR'!Q30+'Oct 15 vs Guelph'!Q30+'Oct 17 @ Western'!Q30+'Oct 22 @ Guelph'!Q30+'Oct 30 vs York'!Q30+'Oct 31 @ Brock'!Q30+'Nov 5 @ Laurier'!Q30+'Nov 6 vs McGill'!Q30+'Nov 13 @ Nipissing'!Q30+'Nov 14 @ Laurentian'!Q30+'Nov 20 vs Carleton'!Q30+'Nov 21 vs RMC'!Q30+'Nov 26 vs Laurier'!Q30+'Nov 28 @ Waterloo'!Q30+'Dec 4 @ UOIT'!Q30+'Dec 5 @ Queen''s'!Q30+'Jan 6 vs Toronto'!Q30+'Jan 8 vs Waterloo'!Q30+'Jan 15 @ Lakehead'!Q30+'Jan 16 @ Lakehead'!Q30+'Jan 21 vs Brock'!Q30+'Jan 23 vs Windsor'!Q30+'Jan 28 vs Guelph'!Q30+'Jan 30 @ Windsor'!Q30+'Feb 5 @ York'!Q30+'Feb 6 @ Toronto'!Q30+'Feb 10 vs Western'!Q30</f>
        <v>0</v>
      </c>
      <c r="R30" s="181">
        <f>'Oct 9 vs Concordia'!R30+'Oct 10 vs UQTR'!R30+'Oct 15 vs Guelph'!R30+'Oct 17 @ Western'!R30+'Oct 22 @ Guelph'!R30+'Oct 30 vs York'!R30+'Oct 31 @ Brock'!R30+'Nov 5 @ Laurier'!R30+'Nov 6 vs McGill'!R30+'Nov 13 @ Nipissing'!R30+'Nov 14 @ Laurentian'!R30+'Nov 20 vs Carleton'!R30+'Nov 21 vs RMC'!R30+'Nov 26 vs Laurier'!R30+'Nov 28 @ Waterloo'!R30+'Dec 4 @ UOIT'!R30+'Dec 5 @ Queen''s'!R30+'Jan 6 vs Toronto'!R30+'Jan 8 vs Waterloo'!R30+'Jan 15 @ Lakehead'!R30+'Jan 16 @ Lakehead'!R30+'Jan 21 vs Brock'!R30+'Jan 23 vs Windsor'!R30+'Jan 28 vs Guelph'!R30+'Jan 30 @ Windsor'!R30+'Feb 5 @ York'!R30+'Feb 6 @ Toronto'!R30+'Feb 10 vs Western'!R30</f>
        <v>9</v>
      </c>
      <c r="S30" s="161">
        <f>'Oct 9 vs Concordia'!S30+'Oct 10 vs UQTR'!S30+'Oct 15 vs Guelph'!S30+'Oct 17 @ Western'!S30+'Oct 22 @ Guelph'!S30+'Oct 30 vs York'!S30+'Oct 31 @ Brock'!S30+'Nov 5 @ Laurier'!S30+'Nov 6 vs McGill'!S30+'Nov 13 @ Nipissing'!S30+'Nov 14 @ Laurentian'!S30+'Nov 20 vs Carleton'!S30+'Nov 21 vs RMC'!S30+'Nov 26 vs Laurier'!S30+'Nov 28 @ Waterloo'!S30+'Dec 4 @ UOIT'!S30+'Dec 5 @ Queen''s'!S30+'Jan 6 vs Toronto'!S30+'Jan 8 vs Waterloo'!S30+'Jan 15 @ Lakehead'!S30+'Jan 16 @ Lakehead'!S30+'Jan 21 vs Brock'!S30+'Jan 23 vs Windsor'!S30+'Jan 28 vs Guelph'!S30+'Jan 30 @ Windsor'!S30+'Feb 5 @ York'!S30+'Feb 6 @ Toronto'!S30+'Feb 10 vs Western'!S30</f>
        <v>9</v>
      </c>
      <c r="T30" s="23">
        <f>'Oct 9 vs Concordia'!T30+'Oct 10 vs UQTR'!T30+'Oct 15 vs Guelph'!T30+'Oct 17 @ Western'!T30+'Oct 22 @ Guelph'!T30+'Oct 30 vs York'!T30+'Oct 31 @ Brock'!T30+'Nov 5 @ Laurier'!T30+'Nov 6 vs McGill'!T30+'Nov 13 @ Nipissing'!T30+'Nov 14 @ Laurentian'!T30+'Nov 20 vs Carleton'!T30+'Nov 21 vs RMC'!T30+'Nov 26 vs Laurier'!T30+'Nov 28 @ Waterloo'!T30+'Dec 4 @ UOIT'!T30+'Dec 5 @ Queen''s'!T30+'Jan 6 vs Toronto'!T30+'Jan 8 vs Waterloo'!T30+'Jan 15 @ Lakehead'!T30+'Jan 16 @ Lakehead'!T30+'Jan 21 vs Brock'!T30+'Jan 23 vs Windsor'!T30+'Jan 28 vs Guelph'!T30+'Jan 30 @ Windsor'!T30+'Feb 5 @ York'!T30+'Feb 6 @ Toronto'!T30+'Feb 10 vs Western'!T30</f>
        <v>2</v>
      </c>
      <c r="U30" s="23">
        <f t="shared" si="20"/>
        <v>11</v>
      </c>
      <c r="V30" s="375">
        <f t="shared" si="49"/>
        <v>0.81818181818181823</v>
      </c>
      <c r="W30" s="50"/>
      <c r="X30" s="15"/>
      <c r="Y30" s="15"/>
      <c r="Z30" s="47"/>
      <c r="AA30" s="255">
        <v>21</v>
      </c>
      <c r="AB30" s="262" t="s">
        <v>86</v>
      </c>
      <c r="AC30" s="318">
        <f t="shared" si="1"/>
        <v>13</v>
      </c>
      <c r="AD30" s="320">
        <f>'Oct 9 vs Concordia'!W30+'Oct 10 vs UQTR'!W30+'Oct 15 vs Guelph'!W30+'Oct 17 @ Western'!W30+'Oct 22 @ Guelph'!W30+'Oct 30 vs York'!W30+'Oct 31 @ Brock'!W30+'Nov 5 @ Laurier'!W30+'Nov 6 vs McGill'!W30+'Nov 13 @ Nipissing'!W30+'Nov 14 @ Laurentian'!W30+'Nov 20 vs Carleton'!W30+'Nov 21 vs RMC'!W30+'Nov 26 vs Laurier'!W30+'Nov 28 @ Waterloo'!W30+'Dec 4 @ UOIT'!W30+'Dec 5 @ Queen''s'!W30+'Jan 6 vs Toronto'!W30+'Jan 8 vs Waterloo'!W30+'Jan 15 @ Lakehead'!W30+'Jan 16 @ Lakehead'!W30+'Jan 21 vs Brock'!W30+'Jan 23 vs Windsor'!W30+'Jan 28 vs Guelph'!W30+'Jan 30 @ Windsor'!W30+'Feb 5 @ York'!W30+'Feb 6 @ Toronto'!W30+'Feb 10 vs Western'!W30</f>
        <v>8.6736111111111111E-2</v>
      </c>
      <c r="AE30" s="173">
        <f>'Oct 9 vs Concordia'!X30+'Oct 10 vs UQTR'!X30+'Oct 15 vs Guelph'!X30+'Oct 17 @ Western'!X30+'Oct 22 @ Guelph'!X30+'Oct 30 vs York'!X30+'Oct 31 @ Brock'!X30+'Nov 5 @ Laurier'!X30+'Nov 6 vs McGill'!X30+'Nov 13 @ Nipissing'!X30+'Nov 14 @ Laurentian'!X30+'Nov 20 vs Carleton'!X30+'Nov 21 vs RMC'!X30+'Nov 26 vs Laurier'!X30+'Nov 28 @ Waterloo'!X30+'Dec 4 @ UOIT'!X30+'Dec 5 @ Queen''s'!X30+'Jan 6 vs Toronto'!X30+'Jan 8 vs Waterloo'!X30+'Jan 15 @ Lakehead'!X30+'Jan 16 @ Lakehead'!X30+'Jan 21 vs Brock'!X30+'Jan 23 vs Windsor'!X30+'Jan 28 vs Guelph'!X30+'Jan 30 @ Windsor'!X30+'Feb 5 @ York'!X30+'Feb 6 @ Toronto'!X30+'Feb 10 vs Western'!X30</f>
        <v>84</v>
      </c>
      <c r="AF30" s="23">
        <f>'Oct 9 vs Concordia'!Y30+'Oct 10 vs UQTR'!Y30+'Oct 15 vs Guelph'!Y30+'Oct 17 @ Western'!Y30+'Oct 22 @ Guelph'!Y30+'Oct 30 vs York'!Y30+'Oct 31 @ Brock'!Y30+'Nov 5 @ Laurier'!Y30+'Nov 6 vs McGill'!Y30+'Nov 13 @ Nipissing'!Y30+'Nov 14 @ Laurentian'!Y30+'Nov 20 vs Carleton'!Y30+'Nov 21 vs RMC'!Y30+'Nov 26 vs Laurier'!Y30+'Nov 28 @ Waterloo'!Y30+'Dec 4 @ UOIT'!Y30+'Dec 5 @ Queen''s'!Y30+'Jan 6 vs Toronto'!Y30+'Jan 8 vs Waterloo'!Y30+'Jan 15 @ Lakehead'!Y30+'Jan 16 @ Lakehead'!Y30+'Jan 21 vs Brock'!Y30+'Jan 23 vs Windsor'!Y30+'Jan 28 vs Guelph'!Y30+'Jan 30 @ Windsor'!Y30+'Feb 5 @ York'!Y30+'Feb 6 @ Toronto'!Y30+'Feb 10 vs Western'!Y30</f>
        <v>65</v>
      </c>
      <c r="AG30" s="290">
        <f t="shared" si="21"/>
        <v>19</v>
      </c>
      <c r="AH30" s="352"/>
      <c r="AI30" s="355"/>
      <c r="AJ30" s="23"/>
      <c r="AK30" s="339"/>
      <c r="AL30" s="23"/>
      <c r="AM30" s="173"/>
      <c r="AN30" s="23"/>
      <c r="AO30" s="339"/>
      <c r="AP30" s="23"/>
      <c r="AQ30" s="173"/>
      <c r="AR30" s="23"/>
      <c r="AS30" s="339"/>
      <c r="AT30" s="23"/>
      <c r="AU30" s="173"/>
      <c r="AV30" s="23"/>
      <c r="AW30" s="339"/>
      <c r="AX30" s="23"/>
      <c r="AY30" s="173"/>
      <c r="BB30" s="464"/>
      <c r="BC30" s="662"/>
      <c r="BD30" s="509"/>
      <c r="BE30" s="1076"/>
      <c r="BF30" s="1076"/>
      <c r="BG30" s="1076"/>
      <c r="BH30" s="1076"/>
      <c r="BI30" s="1076"/>
      <c r="BJ30" s="1076"/>
      <c r="BK30" s="1076"/>
      <c r="BL30" s="1076"/>
      <c r="BM30" s="1076"/>
      <c r="BN30" s="1076"/>
      <c r="BO30" s="1076"/>
      <c r="BP30" s="1076"/>
      <c r="BQ30" s="1076"/>
      <c r="BR30" s="1076"/>
      <c r="BS30" s="1076"/>
      <c r="BT30" s="1076"/>
      <c r="BU30" s="1076"/>
      <c r="BV30" s="1076"/>
      <c r="BW30" s="1076"/>
      <c r="BX30" s="1076"/>
      <c r="BY30" s="1076"/>
      <c r="BZ30" s="1076"/>
      <c r="CA30" s="1077"/>
      <c r="CB30" s="430"/>
      <c r="CC30" s="430"/>
      <c r="CD30" s="430"/>
      <c r="CE30" s="430"/>
      <c r="CK30" s="221">
        <f t="shared" ref="CK30:CP30" si="63">A37</f>
        <v>42</v>
      </c>
      <c r="CL30" s="476" t="s">
        <v>238</v>
      </c>
      <c r="CM30" s="316">
        <f t="shared" si="63"/>
        <v>22</v>
      </c>
      <c r="CN30" s="221">
        <f t="shared" si="63"/>
        <v>6</v>
      </c>
      <c r="CO30" s="12">
        <f t="shared" si="63"/>
        <v>2</v>
      </c>
      <c r="CP30" s="379">
        <f t="shared" si="63"/>
        <v>8</v>
      </c>
      <c r="CQ30" s="236">
        <f>H37</f>
        <v>-6</v>
      </c>
      <c r="CR30" s="221">
        <f>G37</f>
        <v>36</v>
      </c>
      <c r="CS30" s="236">
        <f>R37</f>
        <v>10</v>
      </c>
      <c r="CT30" s="221">
        <f t="shared" ref="CT30:DB30" si="64">I37</f>
        <v>56</v>
      </c>
      <c r="CU30" s="12">
        <f t="shared" si="64"/>
        <v>45</v>
      </c>
      <c r="CV30" s="66">
        <f t="shared" si="64"/>
        <v>0.8035714285714286</v>
      </c>
      <c r="CW30" s="281">
        <f t="shared" si="64"/>
        <v>0.13333333333333333</v>
      </c>
      <c r="CX30" s="12">
        <f t="shared" si="64"/>
        <v>1</v>
      </c>
      <c r="CY30" s="379">
        <f t="shared" si="64"/>
        <v>0</v>
      </c>
      <c r="CZ30" s="12">
        <f t="shared" si="64"/>
        <v>1</v>
      </c>
      <c r="DA30" s="12">
        <f t="shared" si="64"/>
        <v>0</v>
      </c>
      <c r="DB30" s="12">
        <f t="shared" si="64"/>
        <v>0</v>
      </c>
      <c r="DC30" s="221">
        <f>S37</f>
        <v>122</v>
      </c>
      <c r="DD30" s="12">
        <f>T37</f>
        <v>95</v>
      </c>
      <c r="DE30" s="12">
        <f>U37</f>
        <v>217</v>
      </c>
      <c r="DF30" s="281">
        <f>V37</f>
        <v>0.56221198156682028</v>
      </c>
      <c r="DG30" s="396">
        <f>AD37</f>
        <v>0.12861111111111109</v>
      </c>
      <c r="DH30" s="12">
        <f>AE37</f>
        <v>108</v>
      </c>
      <c r="DI30" s="12">
        <f>AF37</f>
        <v>132</v>
      </c>
      <c r="DJ30" s="236">
        <f>AG37</f>
        <v>-24</v>
      </c>
    </row>
    <row r="31" spans="1:132" ht="31" customHeight="1">
      <c r="A31" s="175">
        <v>22</v>
      </c>
      <c r="B31" s="165" t="s">
        <v>87</v>
      </c>
      <c r="C31" s="162">
        <f>'Oct 9 vs Concordia'!C31+'Oct 10 vs UQTR'!C31+'Oct 15 vs Guelph'!C31+'Oct 17 @ Western'!C31+'Oct 22 @ Guelph'!C31+'Oct 30 vs York'!C31+'Oct 31 @ Brock'!C31+'Nov 5 @ Laurier'!C31+'Nov 6 vs McGill'!C31+'Nov 13 @ Nipissing'!C31+'Nov 14 @ Laurentian'!C31+'Nov 20 vs Carleton'!C31+'Nov 21 vs RMC'!C31+'Nov 26 vs Laurier'!C31+'Nov 28 @ Waterloo'!C31+'Dec 4 @ UOIT'!C31+'Dec 5 @ Queen''s'!C31+'Jan 6 vs Toronto'!C31+'Jan 8 vs Waterloo'!C31+'Jan 15 @ Lakehead'!C31+'Jan 16 @ Lakehead'!C31+'Jan 21 vs Brock'!C31+'Jan 23 vs Windsor'!C31+'Jan 28 vs Guelph'!C31+'Jan 30 @ Windsor'!C31+'Feb 5 @ York'!C31+'Feb 6 @ Toronto'!C31+'Feb 10 vs Western'!C31</f>
        <v>21</v>
      </c>
      <c r="D31" s="150">
        <f>'Oct 9 vs Concordia'!D31+'Oct 10 vs UQTR'!D31+'Oct 15 vs Guelph'!D31+'Oct 17 @ Western'!D31+'Oct 22 @ Guelph'!D31+'Oct 30 vs York'!D31+'Oct 31 @ Brock'!D31+'Nov 5 @ Laurier'!D31+'Nov 6 vs McGill'!D31+'Nov 13 @ Nipissing'!D31+'Nov 14 @ Laurentian'!D31+'Nov 20 vs Carleton'!D31+'Nov 21 vs RMC'!D31+'Nov 26 vs Laurier'!D31+'Nov 28 @ Waterloo'!D31+'Dec 4 @ UOIT'!D31+'Dec 5 @ Queen''s'!D31+'Jan 6 vs Toronto'!D31+'Jan 8 vs Waterloo'!D31+'Jan 15 @ Lakehead'!D31+'Jan 16 @ Lakehead'!D31+'Jan 21 vs Brock'!D31+'Jan 23 vs Windsor'!D31+'Jan 28 vs Guelph'!D31+'Jan 30 @ Windsor'!D31+'Feb 5 @ York'!D31+'Feb 6 @ Toronto'!D31+'Feb 10 vs Western'!D31</f>
        <v>1</v>
      </c>
      <c r="E31" s="150">
        <f>'Oct 9 vs Concordia'!E31+'Oct 10 vs UQTR'!E31+'Oct 15 vs Guelph'!E31+'Oct 17 @ Western'!E31+'Oct 22 @ Guelph'!E31+'Oct 30 vs York'!E31+'Oct 31 @ Brock'!E31+'Nov 5 @ Laurier'!E31+'Nov 6 vs McGill'!E31+'Nov 13 @ Nipissing'!E31+'Nov 14 @ Laurentian'!E31+'Nov 20 vs Carleton'!E31+'Nov 21 vs RMC'!E31+'Nov 26 vs Laurier'!E31+'Nov 28 @ Waterloo'!E31+'Dec 4 @ UOIT'!E31+'Dec 5 @ Queen''s'!E31+'Jan 6 vs Toronto'!E31+'Jan 8 vs Waterloo'!E31+'Jan 15 @ Lakehead'!E31+'Jan 16 @ Lakehead'!E31+'Jan 21 vs Brock'!E31+'Jan 23 vs Windsor'!E31+'Jan 28 vs Guelph'!E31+'Jan 30 @ Windsor'!E31+'Feb 5 @ York'!E31+'Feb 6 @ Toronto'!E31+'Feb 10 vs Western'!E31</f>
        <v>6</v>
      </c>
      <c r="F31" s="170">
        <f t="shared" si="19"/>
        <v>7</v>
      </c>
      <c r="G31" s="174">
        <f>'Oct 9 vs Concordia'!G31+'Oct 10 vs UQTR'!G31+'Oct 15 vs Guelph'!G31+'Oct 17 @ Western'!G31+'Oct 22 @ Guelph'!G31+'Oct 30 vs York'!G31+'Oct 31 @ Brock'!G31+'Nov 5 @ Laurier'!G31+'Nov 6 vs McGill'!G31+'Nov 13 @ Nipissing'!G31+'Nov 14 @ Laurentian'!G31+'Nov 20 vs Carleton'!G31+'Nov 21 vs RMC'!G31+'Nov 26 vs Laurier'!G31+'Nov 28 @ Waterloo'!G31+'Dec 4 @ UOIT'!G31+'Dec 5 @ Queen''s'!G31+'Jan 6 vs Toronto'!G31+'Jan 8 vs Waterloo'!G31+'Jan 15 @ Lakehead'!G31+'Jan 16 @ Lakehead'!G31+'Jan 21 vs Brock'!G31+'Jan 23 vs Windsor'!G31+'Jan 28 vs Guelph'!G31+'Jan 30 @ Windsor'!G31+'Feb 5 @ York'!G31+'Feb 6 @ Toronto'!G31+'Feb 10 vs Western'!G31</f>
        <v>8</v>
      </c>
      <c r="H31" s="150">
        <f>'Oct 9 vs Concordia'!H31+'Oct 10 vs UQTR'!H31+'Oct 15 vs Guelph'!H31+'Oct 17 @ Western'!H31+'Oct 22 @ Guelph'!H31+'Oct 30 vs York'!H31+'Oct 31 @ Brock'!H31+'Nov 5 @ Laurier'!H31+'Nov 6 vs McGill'!H31+'Nov 13 @ Nipissing'!H31+'Nov 14 @ Laurentian'!H31+'Nov 20 vs Carleton'!H31+'Nov 21 vs RMC'!H31+'Nov 26 vs Laurier'!H31+'Nov 28 @ Waterloo'!H31+'Dec 4 @ UOIT'!H31+'Dec 5 @ Queen''s'!H31+'Jan 6 vs Toronto'!H31+'Jan 8 vs Waterloo'!H31+'Jan 15 @ Lakehead'!H31+'Jan 16 @ Lakehead'!H31+'Jan 21 vs Brock'!H31+'Jan 23 vs Windsor'!H31+'Jan 28 vs Guelph'!H31+'Jan 30 @ Windsor'!H31+'Feb 5 @ York'!H31+'Feb 6 @ Toronto'!H31+'Feb 10 vs Western'!H31</f>
        <v>3</v>
      </c>
      <c r="I31" s="150">
        <f>'Oct 9 vs Concordia'!I31+'Oct 10 vs UQTR'!I31+'Oct 15 vs Guelph'!I31+'Oct 17 @ Western'!I31+'Oct 22 @ Guelph'!I31+'Oct 30 vs York'!I31+'Oct 31 @ Brock'!I31+'Nov 5 @ Laurier'!I31+'Nov 6 vs McGill'!I31+'Nov 13 @ Nipissing'!I31+'Nov 14 @ Laurentian'!I31+'Nov 20 vs Carleton'!I31+'Nov 21 vs RMC'!I31+'Nov 26 vs Laurier'!I31+'Nov 28 @ Waterloo'!I31+'Dec 4 @ UOIT'!I31+'Dec 5 @ Queen''s'!I31+'Jan 6 vs Toronto'!I31+'Jan 8 vs Waterloo'!I31+'Jan 15 @ Lakehead'!I31+'Jan 16 @ Lakehead'!I31+'Jan 21 vs Brock'!I31+'Jan 23 vs Windsor'!I31+'Jan 28 vs Guelph'!I31+'Jan 30 @ Windsor'!I31+'Feb 5 @ York'!I31+'Feb 6 @ Toronto'!I31+'Feb 10 vs Western'!I31</f>
        <v>70</v>
      </c>
      <c r="J31" s="170">
        <f>'Oct 9 vs Concordia'!J31+'Oct 10 vs UQTR'!J31+'Oct 15 vs Guelph'!J31+'Oct 17 @ Western'!J31+'Oct 22 @ Guelph'!J31+'Oct 30 vs York'!J31+'Oct 31 @ Brock'!J31+'Nov 5 @ Laurier'!J31+'Nov 6 vs McGill'!J31+'Nov 13 @ Nipissing'!J31+'Nov 14 @ Laurentian'!J31+'Nov 20 vs Carleton'!J31+'Nov 21 vs RMC'!J31+'Nov 26 vs Laurier'!J31+'Nov 28 @ Waterloo'!J31+'Dec 4 @ UOIT'!J31+'Dec 5 @ Queen''s'!J31+'Jan 6 vs Toronto'!J31+'Jan 8 vs Waterloo'!J31+'Jan 15 @ Lakehead'!J31+'Jan 16 @ Lakehead'!J31+'Jan 21 vs Brock'!J31+'Jan 23 vs Windsor'!J31+'Jan 28 vs Guelph'!J31+'Jan 30 @ Windsor'!J31+'Feb 5 @ York'!J31+'Feb 6 @ Toronto'!J31+'Feb 10 vs Western'!J31</f>
        <v>41</v>
      </c>
      <c r="K31" s="177">
        <f t="shared" si="47"/>
        <v>0.58571428571428574</v>
      </c>
      <c r="L31" s="151">
        <f t="shared" si="48"/>
        <v>2.4390243902439025E-2</v>
      </c>
      <c r="M31" s="150">
        <f>'Oct 9 vs Concordia'!M31+'Oct 10 vs UQTR'!M31+'Oct 15 vs Guelph'!M31+'Oct 17 @ Western'!M31+'Oct 22 @ Guelph'!M31+'Oct 30 vs York'!M31+'Oct 31 @ Brock'!M31+'Nov 5 @ Laurier'!M31+'Nov 6 vs McGill'!M31+'Nov 13 @ Nipissing'!M31+'Nov 14 @ Laurentian'!M31+'Nov 20 vs Carleton'!M31+'Nov 21 vs RMC'!M31+'Nov 26 vs Laurier'!M31+'Nov 28 @ Waterloo'!M31+'Dec 4 @ UOIT'!M31+'Dec 5 @ Queen''s'!M31+'Jan 6 vs Toronto'!M31+'Jan 8 vs Waterloo'!M31+'Jan 15 @ Lakehead'!M31+'Jan 16 @ Lakehead'!M31+'Jan 21 vs Brock'!M31+'Jan 23 vs Windsor'!M31+'Jan 28 vs Guelph'!M31+'Jan 30 @ Windsor'!M31+'Feb 5 @ York'!M31+'Feb 6 @ Toronto'!M31+'Feb 10 vs Western'!M31</f>
        <v>1</v>
      </c>
      <c r="N31" s="170">
        <f>'Oct 9 vs Concordia'!N31+'Oct 10 vs UQTR'!N31+'Oct 15 vs Guelph'!N31+'Oct 17 @ Western'!N31+'Oct 22 @ Guelph'!N31+'Oct 30 vs York'!N31+'Oct 31 @ Brock'!N31+'Nov 5 @ Laurier'!N31+'Nov 6 vs McGill'!N31+'Nov 13 @ Nipissing'!N31+'Nov 14 @ Laurentian'!N31+'Nov 20 vs Carleton'!N31+'Nov 21 vs RMC'!N31+'Nov 26 vs Laurier'!N31+'Nov 28 @ Waterloo'!N31+'Dec 4 @ UOIT'!N31+'Dec 5 @ Queen''s'!N31+'Jan 6 vs Toronto'!N31+'Jan 8 vs Waterloo'!N31+'Jan 15 @ Lakehead'!N31+'Jan 16 @ Lakehead'!N31+'Jan 21 vs Brock'!N31+'Jan 23 vs Windsor'!N31+'Jan 28 vs Guelph'!N31+'Jan 30 @ Windsor'!N31+'Feb 5 @ York'!N31+'Feb 6 @ Toronto'!N31+'Feb 10 vs Western'!N31</f>
        <v>0</v>
      </c>
      <c r="O31" s="174">
        <f>'Oct 9 vs Concordia'!O31+'Oct 10 vs UQTR'!O31+'Oct 15 vs Guelph'!O31+'Oct 17 @ Western'!O31+'Oct 22 @ Guelph'!O31+'Oct 30 vs York'!O31+'Oct 31 @ Brock'!O31+'Nov 5 @ Laurier'!O31+'Nov 6 vs McGill'!O31+'Nov 13 @ Nipissing'!O31+'Nov 14 @ Laurentian'!O31+'Nov 20 vs Carleton'!O31+'Nov 21 vs RMC'!O31+'Nov 26 vs Laurier'!O31+'Nov 28 @ Waterloo'!O31+'Dec 4 @ UOIT'!O31+'Dec 5 @ Queen''s'!O31+'Jan 6 vs Toronto'!O31+'Jan 8 vs Waterloo'!O31+'Jan 15 @ Lakehead'!O31+'Jan 16 @ Lakehead'!O31+'Jan 21 vs Brock'!O31+'Jan 23 vs Windsor'!O31+'Jan 28 vs Guelph'!O31+'Jan 30 @ Windsor'!O31+'Feb 5 @ York'!O31+'Feb 6 @ Toronto'!O31+'Feb 10 vs Western'!O31</f>
        <v>0</v>
      </c>
      <c r="P31" s="150">
        <f>'Oct 9 vs Concordia'!P31+'Oct 10 vs UQTR'!P31+'Oct 15 vs Guelph'!P31+'Oct 17 @ Western'!P31+'Oct 22 @ Guelph'!P31+'Oct 30 vs York'!P31+'Oct 31 @ Brock'!P31+'Nov 5 @ Laurier'!P31+'Nov 6 vs McGill'!P31+'Nov 13 @ Nipissing'!P31+'Nov 14 @ Laurentian'!P31+'Nov 20 vs Carleton'!P31+'Nov 21 vs RMC'!P31+'Nov 26 vs Laurier'!P31+'Nov 28 @ Waterloo'!P31+'Dec 4 @ UOIT'!P31+'Dec 5 @ Queen''s'!P31+'Jan 6 vs Toronto'!P31+'Jan 8 vs Waterloo'!P31+'Jan 15 @ Lakehead'!P31+'Jan 16 @ Lakehead'!P31+'Jan 21 vs Brock'!P31+'Jan 23 vs Windsor'!P31+'Jan 28 vs Guelph'!P31+'Jan 30 @ Windsor'!P31+'Feb 5 @ York'!P31+'Feb 6 @ Toronto'!P31+'Feb 10 vs Western'!P31</f>
        <v>0</v>
      </c>
      <c r="Q31" s="331">
        <f>'Oct 9 vs Concordia'!Q31+'Oct 10 vs UQTR'!Q31+'Oct 15 vs Guelph'!Q31+'Oct 17 @ Western'!Q31+'Oct 22 @ Guelph'!Q31+'Oct 30 vs York'!Q31+'Oct 31 @ Brock'!Q31+'Nov 5 @ Laurier'!Q31+'Nov 6 vs McGill'!Q31+'Nov 13 @ Nipissing'!Q31+'Nov 14 @ Laurentian'!Q31+'Nov 20 vs Carleton'!Q31+'Nov 21 vs RMC'!Q31+'Nov 26 vs Laurier'!Q31+'Nov 28 @ Waterloo'!Q31+'Dec 4 @ UOIT'!Q31+'Dec 5 @ Queen''s'!Q31+'Jan 6 vs Toronto'!Q31+'Jan 8 vs Waterloo'!Q31+'Jan 15 @ Lakehead'!Q31+'Jan 16 @ Lakehead'!Q31+'Jan 21 vs Brock'!Q31+'Jan 23 vs Windsor'!Q31+'Jan 28 vs Guelph'!Q31+'Jan 30 @ Windsor'!Q31+'Feb 5 @ York'!Q31+'Feb 6 @ Toronto'!Q31+'Feb 10 vs Western'!Q31</f>
        <v>0</v>
      </c>
      <c r="R31" s="182">
        <f>'Oct 9 vs Concordia'!R31+'Oct 10 vs UQTR'!R31+'Oct 15 vs Guelph'!R31+'Oct 17 @ Western'!R31+'Oct 22 @ Guelph'!R31+'Oct 30 vs York'!R31+'Oct 31 @ Brock'!R31+'Nov 5 @ Laurier'!R31+'Nov 6 vs McGill'!R31+'Nov 13 @ Nipissing'!R31+'Nov 14 @ Laurentian'!R31+'Nov 20 vs Carleton'!R31+'Nov 21 vs RMC'!R31+'Nov 26 vs Laurier'!R31+'Nov 28 @ Waterloo'!R31+'Dec 4 @ UOIT'!R31+'Dec 5 @ Queen''s'!R31+'Jan 6 vs Toronto'!R31+'Jan 8 vs Waterloo'!R31+'Jan 15 @ Lakehead'!R31+'Jan 16 @ Lakehead'!R31+'Jan 21 vs Brock'!R31+'Jan 23 vs Windsor'!R31+'Jan 28 vs Guelph'!R31+'Jan 30 @ Windsor'!R31+'Feb 5 @ York'!R31+'Feb 6 @ Toronto'!R31+'Feb 10 vs Western'!R31</f>
        <v>16</v>
      </c>
      <c r="S31" s="162">
        <f>'Oct 9 vs Concordia'!S31+'Oct 10 vs UQTR'!S31+'Oct 15 vs Guelph'!S31+'Oct 17 @ Western'!S31+'Oct 22 @ Guelph'!S31+'Oct 30 vs York'!S31+'Oct 31 @ Brock'!S31+'Nov 5 @ Laurier'!S31+'Nov 6 vs McGill'!S31+'Nov 13 @ Nipissing'!S31+'Nov 14 @ Laurentian'!S31+'Nov 20 vs Carleton'!S31+'Nov 21 vs RMC'!S31+'Nov 26 vs Laurier'!S31+'Nov 28 @ Waterloo'!S31+'Dec 4 @ UOIT'!S31+'Dec 5 @ Queen''s'!S31+'Jan 6 vs Toronto'!S31+'Jan 8 vs Waterloo'!S31+'Jan 15 @ Lakehead'!S31+'Jan 16 @ Lakehead'!S31+'Jan 21 vs Brock'!S31+'Jan 23 vs Windsor'!S31+'Jan 28 vs Guelph'!S31+'Jan 30 @ Windsor'!S31+'Feb 5 @ York'!S31+'Feb 6 @ Toronto'!S31+'Feb 10 vs Western'!S31</f>
        <v>0</v>
      </c>
      <c r="T31" s="331">
        <f>'Oct 9 vs Concordia'!T31+'Oct 10 vs UQTR'!T31+'Oct 15 vs Guelph'!T31+'Oct 17 @ Western'!T31+'Oct 22 @ Guelph'!T31+'Oct 30 vs York'!T31+'Oct 31 @ Brock'!T31+'Nov 5 @ Laurier'!T31+'Nov 6 vs McGill'!T31+'Nov 13 @ Nipissing'!T31+'Nov 14 @ Laurentian'!T31+'Nov 20 vs Carleton'!T31+'Nov 21 vs RMC'!T31+'Nov 26 vs Laurier'!T31+'Nov 28 @ Waterloo'!T31+'Dec 4 @ UOIT'!T31+'Dec 5 @ Queen''s'!T31+'Jan 6 vs Toronto'!T31+'Jan 8 vs Waterloo'!T31+'Jan 15 @ Lakehead'!T31+'Jan 16 @ Lakehead'!T31+'Jan 21 vs Brock'!T31+'Jan 23 vs Windsor'!T31+'Jan 28 vs Guelph'!T31+'Jan 30 @ Windsor'!T31+'Feb 5 @ York'!T31+'Feb 6 @ Toronto'!T31+'Feb 10 vs Western'!T31</f>
        <v>0</v>
      </c>
      <c r="U31" s="331">
        <f t="shared" si="20"/>
        <v>0</v>
      </c>
      <c r="V31" s="496" t="e">
        <f t="shared" si="49"/>
        <v>#DIV/0!</v>
      </c>
      <c r="W31" s="50"/>
      <c r="X31" s="15"/>
      <c r="Y31" s="15"/>
      <c r="Z31" s="47"/>
      <c r="AA31" s="286">
        <v>22</v>
      </c>
      <c r="AB31" s="287" t="s">
        <v>87</v>
      </c>
      <c r="AC31" s="317">
        <f t="shared" si="1"/>
        <v>21</v>
      </c>
      <c r="AD31" s="321">
        <f>'Oct 9 vs Concordia'!W31+'Oct 10 vs UQTR'!W31+'Oct 15 vs Guelph'!W31+'Oct 17 @ Western'!W31+'Oct 22 @ Guelph'!W31+'Oct 30 vs York'!W31+'Oct 31 @ Brock'!W31+'Nov 5 @ Laurier'!W31+'Nov 6 vs McGill'!W31+'Nov 13 @ Nipissing'!W31+'Nov 14 @ Laurentian'!W31+'Nov 20 vs Carleton'!W31+'Nov 21 vs RMC'!W31+'Nov 26 vs Laurier'!W31+'Nov 28 @ Waterloo'!W31+'Dec 4 @ UOIT'!W31+'Dec 5 @ Queen''s'!W31+'Jan 6 vs Toronto'!W31+'Jan 8 vs Waterloo'!W31+'Jan 15 @ Lakehead'!W31+'Jan 16 @ Lakehead'!W31+'Jan 21 vs Brock'!W31+'Jan 23 vs Windsor'!W31+'Jan 28 vs Guelph'!W31+'Jan 30 @ Windsor'!W31+'Feb 5 @ York'!W31+'Feb 6 @ Toronto'!W31+'Feb 10 vs Western'!W31</f>
        <v>0.26900462962962962</v>
      </c>
      <c r="AE31" s="174">
        <f>'Oct 9 vs Concordia'!X31+'Oct 10 vs UQTR'!X31+'Oct 15 vs Guelph'!X31+'Oct 17 @ Western'!X31+'Oct 22 @ Guelph'!X31+'Oct 30 vs York'!X31+'Oct 31 @ Brock'!X31+'Nov 5 @ Laurier'!X31+'Nov 6 vs McGill'!X31+'Nov 13 @ Nipissing'!X31+'Nov 14 @ Laurentian'!X31+'Nov 20 vs Carleton'!X31+'Nov 21 vs RMC'!X31+'Nov 26 vs Laurier'!X31+'Nov 28 @ Waterloo'!X31+'Dec 4 @ UOIT'!X31+'Dec 5 @ Queen''s'!X31+'Jan 6 vs Toronto'!X31+'Jan 8 vs Waterloo'!X31+'Jan 15 @ Lakehead'!X31+'Jan 16 @ Lakehead'!X31+'Jan 21 vs Brock'!X31+'Jan 23 vs Windsor'!X31+'Jan 28 vs Guelph'!X31+'Jan 30 @ Windsor'!X31+'Feb 5 @ York'!X31+'Feb 6 @ Toronto'!X31+'Feb 10 vs Western'!X31</f>
        <v>202</v>
      </c>
      <c r="AF31" s="150">
        <f>'Oct 9 vs Concordia'!Y31+'Oct 10 vs UQTR'!Y31+'Oct 15 vs Guelph'!Y31+'Oct 17 @ Western'!Y31+'Oct 22 @ Guelph'!Y31+'Oct 30 vs York'!Y31+'Oct 31 @ Brock'!Y31+'Nov 5 @ Laurier'!Y31+'Nov 6 vs McGill'!Y31+'Nov 13 @ Nipissing'!Y31+'Nov 14 @ Laurentian'!Y31+'Nov 20 vs Carleton'!Y31+'Nov 21 vs RMC'!Y31+'Nov 26 vs Laurier'!Y31+'Nov 28 @ Waterloo'!Y31+'Dec 4 @ UOIT'!Y31+'Dec 5 @ Queen''s'!Y31+'Jan 6 vs Toronto'!Y31+'Jan 8 vs Waterloo'!Y31+'Jan 15 @ Lakehead'!Y31+'Jan 16 @ Lakehead'!Y31+'Jan 21 vs Brock'!Y31+'Jan 23 vs Windsor'!Y31+'Jan 28 vs Guelph'!Y31+'Jan 30 @ Windsor'!Y31+'Feb 5 @ York'!Y31+'Feb 6 @ Toronto'!Y31+'Feb 10 vs Western'!Y31</f>
        <v>198</v>
      </c>
      <c r="AG31" s="289">
        <f t="shared" si="21"/>
        <v>4</v>
      </c>
      <c r="AH31" s="351"/>
      <c r="AI31" s="354"/>
      <c r="AJ31" s="331"/>
      <c r="AK31" s="338"/>
      <c r="AL31" s="331"/>
      <c r="AM31" s="330"/>
      <c r="AN31" s="331"/>
      <c r="AO31" s="338"/>
      <c r="AP31" s="331"/>
      <c r="AQ31" s="330"/>
      <c r="AR31" s="331"/>
      <c r="AS31" s="338"/>
      <c r="AT31" s="331"/>
      <c r="AU31" s="330"/>
      <c r="AV31" s="331"/>
      <c r="AW31" s="338"/>
      <c r="AX31" s="331"/>
      <c r="AY31" s="330"/>
      <c r="BB31" s="456" t="s">
        <v>1</v>
      </c>
      <c r="BC31" s="458" t="s">
        <v>2</v>
      </c>
      <c r="BD31" s="461" t="s">
        <v>16</v>
      </c>
      <c r="BE31" s="456" t="s">
        <v>3</v>
      </c>
      <c r="BF31" s="460" t="s">
        <v>17</v>
      </c>
      <c r="BG31" s="457" t="s">
        <v>18</v>
      </c>
      <c r="BH31" s="459" t="s">
        <v>20</v>
      </c>
      <c r="BI31" s="457" t="s">
        <v>19</v>
      </c>
      <c r="BJ31" s="453" t="s">
        <v>24</v>
      </c>
      <c r="BK31" s="456" t="s">
        <v>188</v>
      </c>
      <c r="BL31" s="458" t="s">
        <v>4</v>
      </c>
      <c r="BM31" s="454" t="s">
        <v>6</v>
      </c>
      <c r="BN31" s="453" t="s">
        <v>186</v>
      </c>
      <c r="BO31" s="452" t="s">
        <v>21</v>
      </c>
      <c r="BP31" s="454" t="s">
        <v>22</v>
      </c>
      <c r="BQ31" s="455" t="s">
        <v>23</v>
      </c>
      <c r="BR31" s="454" t="s">
        <v>48</v>
      </c>
      <c r="BS31" s="453" t="s">
        <v>8</v>
      </c>
      <c r="BT31" s="455" t="s">
        <v>10</v>
      </c>
      <c r="BU31" s="454" t="s">
        <v>11</v>
      </c>
      <c r="BV31" s="454" t="s">
        <v>25</v>
      </c>
      <c r="BW31" s="453" t="s">
        <v>6</v>
      </c>
      <c r="BX31" s="455" t="s">
        <v>139</v>
      </c>
      <c r="BY31" s="457" t="s">
        <v>222</v>
      </c>
      <c r="BZ31" s="457" t="s">
        <v>223</v>
      </c>
      <c r="CA31" s="459" t="s">
        <v>221</v>
      </c>
      <c r="CB31" s="141"/>
      <c r="CC31" s="141"/>
      <c r="CD31" s="141"/>
      <c r="CE31" s="141"/>
      <c r="CK31" s="363">
        <f t="shared" ref="CK31:CP31" si="65">A39</f>
        <v>72</v>
      </c>
      <c r="CL31" s="477" t="s">
        <v>239</v>
      </c>
      <c r="CM31" s="413">
        <f t="shared" si="65"/>
        <v>20</v>
      </c>
      <c r="CN31" s="363">
        <f t="shared" si="65"/>
        <v>11</v>
      </c>
      <c r="CO31" s="364">
        <f t="shared" si="65"/>
        <v>11</v>
      </c>
      <c r="CP31" s="382">
        <f t="shared" si="65"/>
        <v>22</v>
      </c>
      <c r="CQ31" s="365">
        <f>H39</f>
        <v>7</v>
      </c>
      <c r="CR31" s="363">
        <f>G39</f>
        <v>14</v>
      </c>
      <c r="CS31" s="365">
        <f>R39</f>
        <v>17</v>
      </c>
      <c r="CT31" s="363">
        <f t="shared" ref="CT31:DB31" si="66">I39</f>
        <v>70</v>
      </c>
      <c r="CU31" s="364">
        <f t="shared" si="66"/>
        <v>54</v>
      </c>
      <c r="CV31" s="384">
        <f t="shared" si="66"/>
        <v>0.77142857142857146</v>
      </c>
      <c r="CW31" s="386">
        <f t="shared" si="66"/>
        <v>0.20370370370370369</v>
      </c>
      <c r="CX31" s="364">
        <f t="shared" si="66"/>
        <v>3</v>
      </c>
      <c r="CY31" s="382">
        <f t="shared" si="66"/>
        <v>0</v>
      </c>
      <c r="CZ31" s="364">
        <f t="shared" si="66"/>
        <v>1</v>
      </c>
      <c r="DA31" s="364">
        <f t="shared" si="66"/>
        <v>1</v>
      </c>
      <c r="DB31" s="364">
        <f t="shared" si="66"/>
        <v>0</v>
      </c>
      <c r="DC31" s="363">
        <f>S39</f>
        <v>239</v>
      </c>
      <c r="DD31" s="364">
        <f>T39</f>
        <v>184</v>
      </c>
      <c r="DE31" s="364">
        <f>U39</f>
        <v>423</v>
      </c>
      <c r="DF31" s="386">
        <f>V39</f>
        <v>0.56501182033096931</v>
      </c>
      <c r="DG31" s="397">
        <f>AD39</f>
        <v>0.2159375</v>
      </c>
      <c r="DH31" s="364">
        <f>AE39</f>
        <v>174</v>
      </c>
      <c r="DI31" s="364">
        <f>AF39</f>
        <v>148</v>
      </c>
      <c r="DJ31" s="365">
        <f>AG39</f>
        <v>26</v>
      </c>
    </row>
    <row r="32" spans="1:132" ht="31" customHeight="1">
      <c r="A32" s="199">
        <v>23</v>
      </c>
      <c r="B32" s="164" t="s">
        <v>88</v>
      </c>
      <c r="C32" s="161">
        <f>'Oct 9 vs Concordia'!C32+'Oct 10 vs UQTR'!C32+'Oct 15 vs Guelph'!C32+'Oct 17 @ Western'!C32+'Oct 22 @ Guelph'!C32+'Oct 30 vs York'!C32+'Oct 31 @ Brock'!C32+'Nov 5 @ Laurier'!C32+'Nov 6 vs McGill'!C32+'Nov 13 @ Nipissing'!C32+'Nov 14 @ Laurentian'!C32+'Nov 20 vs Carleton'!C32+'Nov 21 vs RMC'!C32+'Nov 26 vs Laurier'!C32+'Nov 28 @ Waterloo'!C32+'Dec 4 @ UOIT'!C32+'Dec 5 @ Queen''s'!C32+'Jan 6 vs Toronto'!C32+'Jan 8 vs Waterloo'!C32+'Jan 15 @ Lakehead'!C32+'Jan 16 @ Lakehead'!C32+'Jan 21 vs Brock'!C32+'Jan 23 vs Windsor'!C32+'Jan 28 vs Guelph'!C32+'Jan 30 @ Windsor'!C32+'Feb 5 @ York'!C32+'Feb 6 @ Toronto'!C32+'Feb 10 vs Western'!C32</f>
        <v>22</v>
      </c>
      <c r="D32" s="23">
        <f>'Oct 9 vs Concordia'!D32+'Oct 10 vs UQTR'!D32+'Oct 15 vs Guelph'!D32+'Oct 17 @ Western'!D32+'Oct 22 @ Guelph'!D32+'Oct 30 vs York'!D32+'Oct 31 @ Brock'!D32+'Nov 5 @ Laurier'!D32+'Nov 6 vs McGill'!D32+'Nov 13 @ Nipissing'!D32+'Nov 14 @ Laurentian'!D32+'Nov 20 vs Carleton'!D32+'Nov 21 vs RMC'!D32+'Nov 26 vs Laurier'!D32+'Nov 28 @ Waterloo'!D32+'Dec 4 @ UOIT'!D32+'Dec 5 @ Queen''s'!D32+'Jan 6 vs Toronto'!D32+'Jan 8 vs Waterloo'!D32+'Jan 15 @ Lakehead'!D32+'Jan 16 @ Lakehead'!D32+'Jan 21 vs Brock'!D32+'Jan 23 vs Windsor'!D32+'Jan 28 vs Guelph'!D32+'Jan 30 @ Windsor'!D32+'Feb 5 @ York'!D32+'Feb 6 @ Toronto'!D32+'Feb 10 vs Western'!D32</f>
        <v>1</v>
      </c>
      <c r="E32" s="23">
        <f>'Oct 9 vs Concordia'!E32+'Oct 10 vs UQTR'!E32+'Oct 15 vs Guelph'!E32+'Oct 17 @ Western'!E32+'Oct 22 @ Guelph'!E32+'Oct 30 vs York'!E32+'Oct 31 @ Brock'!E32+'Nov 5 @ Laurier'!E32+'Nov 6 vs McGill'!E32+'Nov 13 @ Nipissing'!E32+'Nov 14 @ Laurentian'!E32+'Nov 20 vs Carleton'!E32+'Nov 21 vs RMC'!E32+'Nov 26 vs Laurier'!E32+'Nov 28 @ Waterloo'!E32+'Dec 4 @ UOIT'!E32+'Dec 5 @ Queen''s'!E32+'Jan 6 vs Toronto'!E32+'Jan 8 vs Waterloo'!E32+'Jan 15 @ Lakehead'!E32+'Jan 16 @ Lakehead'!E32+'Jan 21 vs Brock'!E32+'Jan 23 vs Windsor'!E32+'Jan 28 vs Guelph'!E32+'Jan 30 @ Windsor'!E32+'Feb 5 @ York'!E32+'Feb 6 @ Toronto'!E32+'Feb 10 vs Western'!E32</f>
        <v>6</v>
      </c>
      <c r="F32" s="79">
        <f t="shared" si="19"/>
        <v>7</v>
      </c>
      <c r="G32" s="173">
        <f>'Oct 9 vs Concordia'!G32+'Oct 10 vs UQTR'!G32+'Oct 15 vs Guelph'!G32+'Oct 17 @ Western'!G32+'Oct 22 @ Guelph'!G32+'Oct 30 vs York'!G32+'Oct 31 @ Brock'!G32+'Nov 5 @ Laurier'!G32+'Nov 6 vs McGill'!G32+'Nov 13 @ Nipissing'!G32+'Nov 14 @ Laurentian'!G32+'Nov 20 vs Carleton'!G32+'Nov 21 vs RMC'!G32+'Nov 26 vs Laurier'!G32+'Nov 28 @ Waterloo'!G32+'Dec 4 @ UOIT'!G32+'Dec 5 @ Queen''s'!G32+'Jan 6 vs Toronto'!G32+'Jan 8 vs Waterloo'!G32+'Jan 15 @ Lakehead'!G32+'Jan 16 @ Lakehead'!G32+'Jan 21 vs Brock'!G32+'Jan 23 vs Windsor'!G32+'Jan 28 vs Guelph'!G32+'Jan 30 @ Windsor'!G32+'Feb 5 @ York'!G32+'Feb 6 @ Toronto'!G32+'Feb 10 vs Western'!G32</f>
        <v>8</v>
      </c>
      <c r="H32" s="23">
        <f>'Oct 9 vs Concordia'!H32+'Oct 10 vs UQTR'!H32+'Oct 15 vs Guelph'!H32+'Oct 17 @ Western'!H32+'Oct 22 @ Guelph'!H32+'Oct 30 vs York'!H32+'Oct 31 @ Brock'!H32+'Nov 5 @ Laurier'!H32+'Nov 6 vs McGill'!H32+'Nov 13 @ Nipissing'!H32+'Nov 14 @ Laurentian'!H32+'Nov 20 vs Carleton'!H32+'Nov 21 vs RMC'!H32+'Nov 26 vs Laurier'!H32+'Nov 28 @ Waterloo'!H32+'Dec 4 @ UOIT'!H32+'Dec 5 @ Queen''s'!H32+'Jan 6 vs Toronto'!H32+'Jan 8 vs Waterloo'!H32+'Jan 15 @ Lakehead'!H32+'Jan 16 @ Lakehead'!H32+'Jan 21 vs Brock'!H32+'Jan 23 vs Windsor'!H32+'Jan 28 vs Guelph'!H32+'Jan 30 @ Windsor'!H32+'Feb 5 @ York'!H32+'Feb 6 @ Toronto'!H32+'Feb 10 vs Western'!H32</f>
        <v>-9</v>
      </c>
      <c r="I32" s="23">
        <f>'Oct 9 vs Concordia'!I32+'Oct 10 vs UQTR'!I32+'Oct 15 vs Guelph'!I32+'Oct 17 @ Western'!I32+'Oct 22 @ Guelph'!I32+'Oct 30 vs York'!I32+'Oct 31 @ Brock'!I32+'Nov 5 @ Laurier'!I32+'Nov 6 vs McGill'!I32+'Nov 13 @ Nipissing'!I32+'Nov 14 @ Laurentian'!I32+'Nov 20 vs Carleton'!I32+'Nov 21 vs RMC'!I32+'Nov 26 vs Laurier'!I32+'Nov 28 @ Waterloo'!I32+'Dec 4 @ UOIT'!I32+'Dec 5 @ Queen''s'!I32+'Jan 6 vs Toronto'!I32+'Jan 8 vs Waterloo'!I32+'Jan 15 @ Lakehead'!I32+'Jan 16 @ Lakehead'!I32+'Jan 21 vs Brock'!I32+'Jan 23 vs Windsor'!I32+'Jan 28 vs Guelph'!I32+'Jan 30 @ Windsor'!I32+'Feb 5 @ York'!I32+'Feb 6 @ Toronto'!I32+'Feb 10 vs Western'!I32</f>
        <v>43</v>
      </c>
      <c r="J32" s="79">
        <f>'Oct 9 vs Concordia'!J32+'Oct 10 vs UQTR'!J32+'Oct 15 vs Guelph'!J32+'Oct 17 @ Western'!J32+'Oct 22 @ Guelph'!J32+'Oct 30 vs York'!J32+'Oct 31 @ Brock'!J32+'Nov 5 @ Laurier'!J32+'Nov 6 vs McGill'!J32+'Nov 13 @ Nipissing'!J32+'Nov 14 @ Laurentian'!J32+'Nov 20 vs Carleton'!J32+'Nov 21 vs RMC'!J32+'Nov 26 vs Laurier'!J32+'Nov 28 @ Waterloo'!J32+'Dec 4 @ UOIT'!J32+'Dec 5 @ Queen''s'!J32+'Jan 6 vs Toronto'!J32+'Jan 8 vs Waterloo'!J32+'Jan 15 @ Lakehead'!J32+'Jan 16 @ Lakehead'!J32+'Jan 21 vs Brock'!J32+'Jan 23 vs Windsor'!J32+'Jan 28 vs Guelph'!J32+'Jan 30 @ Windsor'!J32+'Feb 5 @ York'!J32+'Feb 6 @ Toronto'!J32+'Feb 10 vs Western'!J32</f>
        <v>31</v>
      </c>
      <c r="K32" s="176">
        <f t="shared" si="47"/>
        <v>0.72093023255813948</v>
      </c>
      <c r="L32" s="67">
        <f t="shared" si="48"/>
        <v>3.2258064516129031E-2</v>
      </c>
      <c r="M32" s="23">
        <f>'Oct 9 vs Concordia'!M32+'Oct 10 vs UQTR'!M32+'Oct 15 vs Guelph'!M32+'Oct 17 @ Western'!M32+'Oct 22 @ Guelph'!M32+'Oct 30 vs York'!M32+'Oct 31 @ Brock'!M32+'Nov 5 @ Laurier'!M32+'Nov 6 vs McGill'!M32+'Nov 13 @ Nipissing'!M32+'Nov 14 @ Laurentian'!M32+'Nov 20 vs Carleton'!M32+'Nov 21 vs RMC'!M32+'Nov 26 vs Laurier'!M32+'Nov 28 @ Waterloo'!M32+'Dec 4 @ UOIT'!M32+'Dec 5 @ Queen''s'!M32+'Jan 6 vs Toronto'!M32+'Jan 8 vs Waterloo'!M32+'Jan 15 @ Lakehead'!M32+'Jan 16 @ Lakehead'!M32+'Jan 21 vs Brock'!M32+'Jan 23 vs Windsor'!M32+'Jan 28 vs Guelph'!M32+'Jan 30 @ Windsor'!M32+'Feb 5 @ York'!M32+'Feb 6 @ Toronto'!M32+'Feb 10 vs Western'!M32</f>
        <v>0</v>
      </c>
      <c r="N32" s="79">
        <f>'Oct 9 vs Concordia'!N32+'Oct 10 vs UQTR'!N32+'Oct 15 vs Guelph'!N32+'Oct 17 @ Western'!N32+'Oct 22 @ Guelph'!N32+'Oct 30 vs York'!N32+'Oct 31 @ Brock'!N32+'Nov 5 @ Laurier'!N32+'Nov 6 vs McGill'!N32+'Nov 13 @ Nipissing'!N32+'Nov 14 @ Laurentian'!N32+'Nov 20 vs Carleton'!N32+'Nov 21 vs RMC'!N32+'Nov 26 vs Laurier'!N32+'Nov 28 @ Waterloo'!N32+'Dec 4 @ UOIT'!N32+'Dec 5 @ Queen''s'!N32+'Jan 6 vs Toronto'!N32+'Jan 8 vs Waterloo'!N32+'Jan 15 @ Lakehead'!N32+'Jan 16 @ Lakehead'!N32+'Jan 21 vs Brock'!N32+'Jan 23 vs Windsor'!N32+'Jan 28 vs Guelph'!N32+'Jan 30 @ Windsor'!N32+'Feb 5 @ York'!N32+'Feb 6 @ Toronto'!N32+'Feb 10 vs Western'!N32</f>
        <v>0</v>
      </c>
      <c r="O32" s="173">
        <f>'Oct 9 vs Concordia'!O32+'Oct 10 vs UQTR'!O32+'Oct 15 vs Guelph'!O32+'Oct 17 @ Western'!O32+'Oct 22 @ Guelph'!O32+'Oct 30 vs York'!O32+'Oct 31 @ Brock'!O32+'Nov 5 @ Laurier'!O32+'Nov 6 vs McGill'!O32+'Nov 13 @ Nipissing'!O32+'Nov 14 @ Laurentian'!O32+'Nov 20 vs Carleton'!O32+'Nov 21 vs RMC'!O32+'Nov 26 vs Laurier'!O32+'Nov 28 @ Waterloo'!O32+'Dec 4 @ UOIT'!O32+'Dec 5 @ Queen''s'!O32+'Jan 6 vs Toronto'!O32+'Jan 8 vs Waterloo'!O32+'Jan 15 @ Lakehead'!O32+'Jan 16 @ Lakehead'!O32+'Jan 21 vs Brock'!O32+'Jan 23 vs Windsor'!O32+'Jan 28 vs Guelph'!O32+'Jan 30 @ Windsor'!O32+'Feb 5 @ York'!O32+'Feb 6 @ Toronto'!O32+'Feb 10 vs Western'!O32</f>
        <v>1</v>
      </c>
      <c r="P32" s="23">
        <f>'Oct 9 vs Concordia'!P32+'Oct 10 vs UQTR'!P32+'Oct 15 vs Guelph'!P32+'Oct 17 @ Western'!P32+'Oct 22 @ Guelph'!P32+'Oct 30 vs York'!P32+'Oct 31 @ Brock'!P32+'Nov 5 @ Laurier'!P32+'Nov 6 vs McGill'!P32+'Nov 13 @ Nipissing'!P32+'Nov 14 @ Laurentian'!P32+'Nov 20 vs Carleton'!P32+'Nov 21 vs RMC'!P32+'Nov 26 vs Laurier'!P32+'Nov 28 @ Waterloo'!P32+'Dec 4 @ UOIT'!P32+'Dec 5 @ Queen''s'!P32+'Jan 6 vs Toronto'!P32+'Jan 8 vs Waterloo'!P32+'Jan 15 @ Lakehead'!P32+'Jan 16 @ Lakehead'!P32+'Jan 21 vs Brock'!P32+'Jan 23 vs Windsor'!P32+'Jan 28 vs Guelph'!P32+'Jan 30 @ Windsor'!P32+'Feb 5 @ York'!P32+'Feb 6 @ Toronto'!P32+'Feb 10 vs Western'!P32</f>
        <v>0</v>
      </c>
      <c r="Q32" s="23">
        <f>'Oct 9 vs Concordia'!Q32+'Oct 10 vs UQTR'!Q32+'Oct 15 vs Guelph'!Q32+'Oct 17 @ Western'!Q32+'Oct 22 @ Guelph'!Q32+'Oct 30 vs York'!Q32+'Oct 31 @ Brock'!Q32+'Nov 5 @ Laurier'!Q32+'Nov 6 vs McGill'!Q32+'Nov 13 @ Nipissing'!Q32+'Nov 14 @ Laurentian'!Q32+'Nov 20 vs Carleton'!Q32+'Nov 21 vs RMC'!Q32+'Nov 26 vs Laurier'!Q32+'Nov 28 @ Waterloo'!Q32+'Dec 4 @ UOIT'!Q32+'Dec 5 @ Queen''s'!Q32+'Jan 6 vs Toronto'!Q32+'Jan 8 vs Waterloo'!Q32+'Jan 15 @ Lakehead'!Q32+'Jan 16 @ Lakehead'!Q32+'Jan 21 vs Brock'!Q32+'Jan 23 vs Windsor'!Q32+'Jan 28 vs Guelph'!Q32+'Jan 30 @ Windsor'!Q32+'Feb 5 @ York'!Q32+'Feb 6 @ Toronto'!Q32+'Feb 10 vs Western'!Q32</f>
        <v>0</v>
      </c>
      <c r="R32" s="181">
        <f>'Oct 9 vs Concordia'!R32+'Oct 10 vs UQTR'!R32+'Oct 15 vs Guelph'!R32+'Oct 17 @ Western'!R32+'Oct 22 @ Guelph'!R32+'Oct 30 vs York'!R32+'Oct 31 @ Brock'!R32+'Nov 5 @ Laurier'!R32+'Nov 6 vs McGill'!R32+'Nov 13 @ Nipissing'!R32+'Nov 14 @ Laurentian'!R32+'Nov 20 vs Carleton'!R32+'Nov 21 vs RMC'!R32+'Nov 26 vs Laurier'!R32+'Nov 28 @ Waterloo'!R32+'Dec 4 @ UOIT'!R32+'Dec 5 @ Queen''s'!R32+'Jan 6 vs Toronto'!R32+'Jan 8 vs Waterloo'!R32+'Jan 15 @ Lakehead'!R32+'Jan 16 @ Lakehead'!R32+'Jan 21 vs Brock'!R32+'Jan 23 vs Windsor'!R32+'Jan 28 vs Guelph'!R32+'Jan 30 @ Windsor'!R32+'Feb 5 @ York'!R32+'Feb 6 @ Toronto'!R32+'Feb 10 vs Western'!R32</f>
        <v>8</v>
      </c>
      <c r="S32" s="161">
        <f>'Oct 9 vs Concordia'!S32+'Oct 10 vs UQTR'!S32+'Oct 15 vs Guelph'!S32+'Oct 17 @ Western'!S32+'Oct 22 @ Guelph'!S32+'Oct 30 vs York'!S32+'Oct 31 @ Brock'!S32+'Nov 5 @ Laurier'!S32+'Nov 6 vs McGill'!S32+'Nov 13 @ Nipissing'!S32+'Nov 14 @ Laurentian'!S32+'Nov 20 vs Carleton'!S32+'Nov 21 vs RMC'!S32+'Nov 26 vs Laurier'!S32+'Nov 28 @ Waterloo'!S32+'Dec 4 @ UOIT'!S32+'Dec 5 @ Queen''s'!S32+'Jan 6 vs Toronto'!S32+'Jan 8 vs Waterloo'!S32+'Jan 15 @ Lakehead'!S32+'Jan 16 @ Lakehead'!S32+'Jan 21 vs Brock'!S32+'Jan 23 vs Windsor'!S32+'Jan 28 vs Guelph'!S32+'Jan 30 @ Windsor'!S32+'Feb 5 @ York'!S32+'Feb 6 @ Toronto'!S32+'Feb 10 vs Western'!S32</f>
        <v>30</v>
      </c>
      <c r="T32" s="23">
        <f>'Oct 9 vs Concordia'!T32+'Oct 10 vs UQTR'!T32+'Oct 15 vs Guelph'!T32+'Oct 17 @ Western'!T32+'Oct 22 @ Guelph'!T32+'Oct 30 vs York'!T32+'Oct 31 @ Brock'!T32+'Nov 5 @ Laurier'!T32+'Nov 6 vs McGill'!T32+'Nov 13 @ Nipissing'!T32+'Nov 14 @ Laurentian'!T32+'Nov 20 vs Carleton'!T32+'Nov 21 vs RMC'!T32+'Nov 26 vs Laurier'!T32+'Nov 28 @ Waterloo'!T32+'Dec 4 @ UOIT'!T32+'Dec 5 @ Queen''s'!T32+'Jan 6 vs Toronto'!T32+'Jan 8 vs Waterloo'!T32+'Jan 15 @ Lakehead'!T32+'Jan 16 @ Lakehead'!T32+'Jan 21 vs Brock'!T32+'Jan 23 vs Windsor'!T32+'Jan 28 vs Guelph'!T32+'Jan 30 @ Windsor'!T32+'Feb 5 @ York'!T32+'Feb 6 @ Toronto'!T32+'Feb 10 vs Western'!T32</f>
        <v>20</v>
      </c>
      <c r="U32" s="23">
        <f t="shared" si="20"/>
        <v>50</v>
      </c>
      <c r="V32" s="375">
        <f t="shared" si="49"/>
        <v>0.6</v>
      </c>
      <c r="W32" s="50"/>
      <c r="X32" s="15"/>
      <c r="Y32" s="15"/>
      <c r="Z32" s="47"/>
      <c r="AA32" s="255">
        <v>23</v>
      </c>
      <c r="AB32" s="262" t="s">
        <v>88</v>
      </c>
      <c r="AC32" s="318">
        <f t="shared" si="1"/>
        <v>22</v>
      </c>
      <c r="AD32" s="320">
        <f>'Oct 9 vs Concordia'!W32+'Oct 10 vs UQTR'!W32+'Oct 15 vs Guelph'!W32+'Oct 17 @ Western'!W32+'Oct 22 @ Guelph'!W32+'Oct 30 vs York'!W32+'Oct 31 @ Brock'!W32+'Nov 5 @ Laurier'!W32+'Nov 6 vs McGill'!W32+'Nov 13 @ Nipissing'!W32+'Nov 14 @ Laurentian'!W32+'Nov 20 vs Carleton'!W32+'Nov 21 vs RMC'!W32+'Nov 26 vs Laurier'!W32+'Nov 28 @ Waterloo'!W32+'Dec 4 @ UOIT'!W32+'Dec 5 @ Queen''s'!W32+'Jan 6 vs Toronto'!W32+'Jan 8 vs Waterloo'!W32+'Jan 15 @ Lakehead'!W32+'Jan 16 @ Lakehead'!W32+'Jan 21 vs Brock'!W32+'Jan 23 vs Windsor'!W32+'Jan 28 vs Guelph'!W32+'Jan 30 @ Windsor'!W32+'Feb 5 @ York'!W32+'Feb 6 @ Toronto'!W32+'Feb 10 vs Western'!W32</f>
        <v>0.17799768518518519</v>
      </c>
      <c r="AE32" s="173">
        <f>'Oct 9 vs Concordia'!X32+'Oct 10 vs UQTR'!X32+'Oct 15 vs Guelph'!X32+'Oct 17 @ Western'!X32+'Oct 22 @ Guelph'!X32+'Oct 30 vs York'!X32+'Oct 31 @ Brock'!X32+'Nov 5 @ Laurier'!X32+'Nov 6 vs McGill'!X32+'Nov 13 @ Nipissing'!X32+'Nov 14 @ Laurentian'!X32+'Nov 20 vs Carleton'!X32+'Nov 21 vs RMC'!X32+'Nov 26 vs Laurier'!X32+'Nov 28 @ Waterloo'!X32+'Dec 4 @ UOIT'!X32+'Dec 5 @ Queen''s'!X32+'Jan 6 vs Toronto'!X32+'Jan 8 vs Waterloo'!X32+'Jan 15 @ Lakehead'!X32+'Jan 16 @ Lakehead'!X32+'Jan 21 vs Brock'!X32+'Jan 23 vs Windsor'!X32+'Jan 28 vs Guelph'!X32+'Jan 30 @ Windsor'!X32+'Feb 5 @ York'!X32+'Feb 6 @ Toronto'!X32+'Feb 10 vs Western'!X32</f>
        <v>114</v>
      </c>
      <c r="AF32" s="23">
        <f>'Oct 9 vs Concordia'!Y32+'Oct 10 vs UQTR'!Y32+'Oct 15 vs Guelph'!Y32+'Oct 17 @ Western'!Y32+'Oct 22 @ Guelph'!Y32+'Oct 30 vs York'!Y32+'Oct 31 @ Brock'!Y32+'Nov 5 @ Laurier'!Y32+'Nov 6 vs McGill'!Y32+'Nov 13 @ Nipissing'!Y32+'Nov 14 @ Laurentian'!Y32+'Nov 20 vs Carleton'!Y32+'Nov 21 vs RMC'!Y32+'Nov 26 vs Laurier'!Y32+'Nov 28 @ Waterloo'!Y32+'Dec 4 @ UOIT'!Y32+'Dec 5 @ Queen''s'!Y32+'Jan 6 vs Toronto'!Y32+'Jan 8 vs Waterloo'!Y32+'Jan 15 @ Lakehead'!Y32+'Jan 16 @ Lakehead'!Y32+'Jan 21 vs Brock'!Y32+'Jan 23 vs Windsor'!Y32+'Jan 28 vs Guelph'!Y32+'Jan 30 @ Windsor'!Y32+'Feb 5 @ York'!Y32+'Feb 6 @ Toronto'!Y32+'Feb 10 vs Western'!Y32</f>
        <v>155</v>
      </c>
      <c r="AG32" s="290">
        <f t="shared" si="21"/>
        <v>-41</v>
      </c>
      <c r="AH32" s="352"/>
      <c r="AI32" s="355"/>
      <c r="AJ32" s="23"/>
      <c r="AK32" s="339"/>
      <c r="AL32" s="23"/>
      <c r="AM32" s="173"/>
      <c r="AN32" s="23"/>
      <c r="AO32" s="339"/>
      <c r="AP32" s="23"/>
      <c r="AQ32" s="173"/>
      <c r="AR32" s="23"/>
      <c r="AS32" s="339"/>
      <c r="AT32" s="23"/>
      <c r="AU32" s="173"/>
      <c r="AV32" s="23"/>
      <c r="AW32" s="339"/>
      <c r="AX32" s="23"/>
      <c r="AY32" s="173"/>
      <c r="BB32" s="173">
        <v>2</v>
      </c>
      <c r="BC32" s="469" t="s">
        <v>211</v>
      </c>
      <c r="BD32" s="443">
        <f t="shared" ref="BD32:BD39" si="67">BD16</f>
        <v>11</v>
      </c>
      <c r="BE32" s="651">
        <f t="shared" ref="BE32:BE39" si="68">BE16/BD16</f>
        <v>0.18181818181818182</v>
      </c>
      <c r="BF32" s="24">
        <f t="shared" ref="BF32:BF39" si="69">BF16/BD16</f>
        <v>0</v>
      </c>
      <c r="BG32" s="349">
        <f>BG16/BD16</f>
        <v>0.18181818181818182</v>
      </c>
      <c r="BH32" s="181"/>
      <c r="BI32" s="173"/>
      <c r="BJ32" s="236"/>
      <c r="BK32" s="173"/>
      <c r="BL32" s="79"/>
      <c r="BM32" s="34"/>
      <c r="BN32" s="375"/>
      <c r="BO32" s="221"/>
      <c r="BP32" s="506"/>
      <c r="BQ32" s="507"/>
      <c r="BR32" s="506"/>
      <c r="BS32" s="236"/>
      <c r="BT32" s="507"/>
      <c r="BU32" s="506"/>
      <c r="BV32" s="506"/>
      <c r="BW32" s="375"/>
      <c r="BX32" s="440">
        <f t="shared" ref="BX32:BX39" si="70">BX16</f>
        <v>8.940972222222221E-2</v>
      </c>
      <c r="BY32" s="506"/>
      <c r="BZ32" s="506"/>
      <c r="CA32" s="236"/>
      <c r="CB32" s="430"/>
      <c r="CC32" s="430"/>
      <c r="CD32" s="430"/>
      <c r="CE32" s="430"/>
      <c r="CK32" s="202"/>
      <c r="CL32" s="474"/>
      <c r="CM32" s="414"/>
      <c r="CN32" s="202"/>
      <c r="CO32" s="15"/>
      <c r="CP32" s="47"/>
      <c r="CQ32" s="167"/>
      <c r="CR32" s="202"/>
      <c r="CS32" s="167"/>
      <c r="CT32" s="202"/>
      <c r="CU32" s="15"/>
      <c r="CV32" s="385"/>
      <c r="CW32" s="387"/>
      <c r="CX32" s="15"/>
      <c r="CY32" s="47"/>
      <c r="CZ32" s="15"/>
      <c r="DA32" s="15"/>
      <c r="DB32" s="15"/>
      <c r="DC32" s="202"/>
      <c r="DD32" s="15"/>
      <c r="DE32" s="15"/>
      <c r="DF32" s="387"/>
      <c r="DG32" s="396"/>
      <c r="DH32" s="12"/>
      <c r="DI32" s="12"/>
      <c r="DJ32" s="236"/>
    </row>
    <row r="33" spans="1:114" ht="31" customHeight="1">
      <c r="A33" s="175">
        <v>25</v>
      </c>
      <c r="B33" s="165" t="s">
        <v>89</v>
      </c>
      <c r="C33" s="162">
        <f>'Oct 9 vs Concordia'!C33+'Oct 10 vs UQTR'!C33+'Oct 15 vs Guelph'!C33+'Oct 17 @ Western'!C33+'Oct 22 @ Guelph'!C33+'Oct 30 vs York'!C33+'Oct 31 @ Brock'!C33+'Nov 5 @ Laurier'!C33+'Nov 6 vs McGill'!C33+'Nov 13 @ Nipissing'!C33+'Nov 14 @ Laurentian'!C33+'Nov 20 vs Carleton'!C33+'Nov 21 vs RMC'!C33+'Nov 26 vs Laurier'!C33+'Nov 28 @ Waterloo'!C33+'Dec 4 @ UOIT'!C33+'Dec 5 @ Queen''s'!C33+'Jan 6 vs Toronto'!C33+'Jan 8 vs Waterloo'!C33+'Jan 15 @ Lakehead'!C33+'Jan 16 @ Lakehead'!C33+'Jan 21 vs Brock'!C33+'Jan 23 vs Windsor'!C33+'Jan 28 vs Guelph'!C33+'Jan 30 @ Windsor'!C33+'Feb 5 @ York'!C33+'Feb 6 @ Toronto'!C33+'Feb 10 vs Western'!C33</f>
        <v>22</v>
      </c>
      <c r="D33" s="150">
        <f>'Oct 9 vs Concordia'!D33+'Oct 10 vs UQTR'!D33+'Oct 15 vs Guelph'!D33+'Oct 17 @ Western'!D33+'Oct 22 @ Guelph'!D33+'Oct 30 vs York'!D33+'Oct 31 @ Brock'!D33+'Nov 5 @ Laurier'!D33+'Nov 6 vs McGill'!D33+'Nov 13 @ Nipissing'!D33+'Nov 14 @ Laurentian'!D33+'Nov 20 vs Carleton'!D33+'Nov 21 vs RMC'!D33+'Nov 26 vs Laurier'!D33+'Nov 28 @ Waterloo'!D33+'Dec 4 @ UOIT'!D33+'Dec 5 @ Queen''s'!D33+'Jan 6 vs Toronto'!D33+'Jan 8 vs Waterloo'!D33+'Jan 15 @ Lakehead'!D33+'Jan 16 @ Lakehead'!D33+'Jan 21 vs Brock'!D33+'Jan 23 vs Windsor'!D33+'Jan 28 vs Guelph'!D33+'Jan 30 @ Windsor'!D33+'Feb 5 @ York'!D33+'Feb 6 @ Toronto'!D33+'Feb 10 vs Western'!D33</f>
        <v>4</v>
      </c>
      <c r="E33" s="150">
        <f>'Oct 9 vs Concordia'!E33+'Oct 10 vs UQTR'!E33+'Oct 15 vs Guelph'!E33+'Oct 17 @ Western'!E33+'Oct 22 @ Guelph'!E33+'Oct 30 vs York'!E33+'Oct 31 @ Brock'!E33+'Nov 5 @ Laurier'!E33+'Nov 6 vs McGill'!E33+'Nov 13 @ Nipissing'!E33+'Nov 14 @ Laurentian'!E33+'Nov 20 vs Carleton'!E33+'Nov 21 vs RMC'!E33+'Nov 26 vs Laurier'!E33+'Nov 28 @ Waterloo'!E33+'Dec 4 @ UOIT'!E33+'Dec 5 @ Queen''s'!E33+'Jan 6 vs Toronto'!E33+'Jan 8 vs Waterloo'!E33+'Jan 15 @ Lakehead'!E33+'Jan 16 @ Lakehead'!E33+'Jan 21 vs Brock'!E33+'Jan 23 vs Windsor'!E33+'Jan 28 vs Guelph'!E33+'Jan 30 @ Windsor'!E33+'Feb 5 @ York'!E33+'Feb 6 @ Toronto'!E33+'Feb 10 vs Western'!E33</f>
        <v>7</v>
      </c>
      <c r="F33" s="170">
        <f t="shared" si="19"/>
        <v>11</v>
      </c>
      <c r="G33" s="174">
        <f>'Oct 9 vs Concordia'!G33+'Oct 10 vs UQTR'!G33+'Oct 15 vs Guelph'!G33+'Oct 17 @ Western'!G33+'Oct 22 @ Guelph'!G33+'Oct 30 vs York'!G33+'Oct 31 @ Brock'!G33+'Nov 5 @ Laurier'!G33+'Nov 6 vs McGill'!G33+'Nov 13 @ Nipissing'!G33+'Nov 14 @ Laurentian'!G33+'Nov 20 vs Carleton'!G33+'Nov 21 vs RMC'!G33+'Nov 26 vs Laurier'!G33+'Nov 28 @ Waterloo'!G33+'Dec 4 @ UOIT'!G33+'Dec 5 @ Queen''s'!G33+'Jan 6 vs Toronto'!G33+'Jan 8 vs Waterloo'!G33+'Jan 15 @ Lakehead'!G33+'Jan 16 @ Lakehead'!G33+'Jan 21 vs Brock'!G33+'Jan 23 vs Windsor'!G33+'Jan 28 vs Guelph'!G33+'Jan 30 @ Windsor'!G33+'Feb 5 @ York'!G33+'Feb 6 @ Toronto'!G33+'Feb 10 vs Western'!G33</f>
        <v>18</v>
      </c>
      <c r="H33" s="150">
        <f>'Oct 9 vs Concordia'!H33+'Oct 10 vs UQTR'!H33+'Oct 15 vs Guelph'!H33+'Oct 17 @ Western'!H33+'Oct 22 @ Guelph'!H33+'Oct 30 vs York'!H33+'Oct 31 @ Brock'!H33+'Nov 5 @ Laurier'!H33+'Nov 6 vs McGill'!H33+'Nov 13 @ Nipissing'!H33+'Nov 14 @ Laurentian'!H33+'Nov 20 vs Carleton'!H33+'Nov 21 vs RMC'!H33+'Nov 26 vs Laurier'!H33+'Nov 28 @ Waterloo'!H33+'Dec 4 @ UOIT'!H33+'Dec 5 @ Queen''s'!H33+'Jan 6 vs Toronto'!H33+'Jan 8 vs Waterloo'!H33+'Jan 15 @ Lakehead'!H33+'Jan 16 @ Lakehead'!H33+'Jan 21 vs Brock'!H33+'Jan 23 vs Windsor'!H33+'Jan 28 vs Guelph'!H33+'Jan 30 @ Windsor'!H33+'Feb 5 @ York'!H33+'Feb 6 @ Toronto'!H33+'Feb 10 vs Western'!H33</f>
        <v>-2</v>
      </c>
      <c r="I33" s="150">
        <f>'Oct 9 vs Concordia'!I33+'Oct 10 vs UQTR'!I33+'Oct 15 vs Guelph'!I33+'Oct 17 @ Western'!I33+'Oct 22 @ Guelph'!I33+'Oct 30 vs York'!I33+'Oct 31 @ Brock'!I33+'Nov 5 @ Laurier'!I33+'Nov 6 vs McGill'!I33+'Nov 13 @ Nipissing'!I33+'Nov 14 @ Laurentian'!I33+'Nov 20 vs Carleton'!I33+'Nov 21 vs RMC'!I33+'Nov 26 vs Laurier'!I33+'Nov 28 @ Waterloo'!I33+'Dec 4 @ UOIT'!I33+'Dec 5 @ Queen''s'!I33+'Jan 6 vs Toronto'!I33+'Jan 8 vs Waterloo'!I33+'Jan 15 @ Lakehead'!I33+'Jan 16 @ Lakehead'!I33+'Jan 21 vs Brock'!I33+'Jan 23 vs Windsor'!I33+'Jan 28 vs Guelph'!I33+'Jan 30 @ Windsor'!I33+'Feb 5 @ York'!I33+'Feb 6 @ Toronto'!I33+'Feb 10 vs Western'!I33</f>
        <v>98</v>
      </c>
      <c r="J33" s="170">
        <f>'Oct 9 vs Concordia'!J33+'Oct 10 vs UQTR'!J33+'Oct 15 vs Guelph'!J33+'Oct 17 @ Western'!J33+'Oct 22 @ Guelph'!J33+'Oct 30 vs York'!J33+'Oct 31 @ Brock'!J33+'Nov 5 @ Laurier'!J33+'Nov 6 vs McGill'!J33+'Nov 13 @ Nipissing'!J33+'Nov 14 @ Laurentian'!J33+'Nov 20 vs Carleton'!J33+'Nov 21 vs RMC'!J33+'Nov 26 vs Laurier'!J33+'Nov 28 @ Waterloo'!J33+'Dec 4 @ UOIT'!J33+'Dec 5 @ Queen''s'!J33+'Jan 6 vs Toronto'!J33+'Jan 8 vs Waterloo'!J33+'Jan 15 @ Lakehead'!J33+'Jan 16 @ Lakehead'!J33+'Jan 21 vs Brock'!J33+'Jan 23 vs Windsor'!J33+'Jan 28 vs Guelph'!J33+'Jan 30 @ Windsor'!J33+'Feb 5 @ York'!J33+'Feb 6 @ Toronto'!J33+'Feb 10 vs Western'!J33</f>
        <v>81</v>
      </c>
      <c r="K33" s="177">
        <f t="shared" si="47"/>
        <v>0.82653061224489799</v>
      </c>
      <c r="L33" s="151">
        <f t="shared" si="48"/>
        <v>4.9382716049382713E-2</v>
      </c>
      <c r="M33" s="150">
        <f>'Oct 9 vs Concordia'!M33+'Oct 10 vs UQTR'!M33+'Oct 15 vs Guelph'!M33+'Oct 17 @ Western'!M33+'Oct 22 @ Guelph'!M33+'Oct 30 vs York'!M33+'Oct 31 @ Brock'!M33+'Nov 5 @ Laurier'!M33+'Nov 6 vs McGill'!M33+'Nov 13 @ Nipissing'!M33+'Nov 14 @ Laurentian'!M33+'Nov 20 vs Carleton'!M33+'Nov 21 vs RMC'!M33+'Nov 26 vs Laurier'!M33+'Nov 28 @ Waterloo'!M33+'Dec 4 @ UOIT'!M33+'Dec 5 @ Queen''s'!M33+'Jan 6 vs Toronto'!M33+'Jan 8 vs Waterloo'!M33+'Jan 15 @ Lakehead'!M33+'Jan 16 @ Lakehead'!M33+'Jan 21 vs Brock'!M33+'Jan 23 vs Windsor'!M33+'Jan 28 vs Guelph'!M33+'Jan 30 @ Windsor'!M33+'Feb 5 @ York'!M33+'Feb 6 @ Toronto'!M33+'Feb 10 vs Western'!M33</f>
        <v>0</v>
      </c>
      <c r="N33" s="170">
        <f>'Oct 9 vs Concordia'!N33+'Oct 10 vs UQTR'!N33+'Oct 15 vs Guelph'!N33+'Oct 17 @ Western'!N33+'Oct 22 @ Guelph'!N33+'Oct 30 vs York'!N33+'Oct 31 @ Brock'!N33+'Nov 5 @ Laurier'!N33+'Nov 6 vs McGill'!N33+'Nov 13 @ Nipissing'!N33+'Nov 14 @ Laurentian'!N33+'Nov 20 vs Carleton'!N33+'Nov 21 vs RMC'!N33+'Nov 26 vs Laurier'!N33+'Nov 28 @ Waterloo'!N33+'Dec 4 @ UOIT'!N33+'Dec 5 @ Queen''s'!N33+'Jan 6 vs Toronto'!N33+'Jan 8 vs Waterloo'!N33+'Jan 15 @ Lakehead'!N33+'Jan 16 @ Lakehead'!N33+'Jan 21 vs Brock'!N33+'Jan 23 vs Windsor'!N33+'Jan 28 vs Guelph'!N33+'Jan 30 @ Windsor'!N33+'Feb 5 @ York'!N33+'Feb 6 @ Toronto'!N33+'Feb 10 vs Western'!N33</f>
        <v>0</v>
      </c>
      <c r="O33" s="174">
        <f>'Oct 9 vs Concordia'!O33+'Oct 10 vs UQTR'!O33+'Oct 15 vs Guelph'!O33+'Oct 17 @ Western'!O33+'Oct 22 @ Guelph'!O33+'Oct 30 vs York'!O33+'Oct 31 @ Brock'!O33+'Nov 5 @ Laurier'!O33+'Nov 6 vs McGill'!O33+'Nov 13 @ Nipissing'!O33+'Nov 14 @ Laurentian'!O33+'Nov 20 vs Carleton'!O33+'Nov 21 vs RMC'!O33+'Nov 26 vs Laurier'!O33+'Nov 28 @ Waterloo'!O33+'Dec 4 @ UOIT'!O33+'Dec 5 @ Queen''s'!O33+'Jan 6 vs Toronto'!O33+'Jan 8 vs Waterloo'!O33+'Jan 15 @ Lakehead'!O33+'Jan 16 @ Lakehead'!O33+'Jan 21 vs Brock'!O33+'Jan 23 vs Windsor'!O33+'Jan 28 vs Guelph'!O33+'Jan 30 @ Windsor'!O33+'Feb 5 @ York'!O33+'Feb 6 @ Toronto'!O33+'Feb 10 vs Western'!O33</f>
        <v>0</v>
      </c>
      <c r="P33" s="150">
        <f>'Oct 9 vs Concordia'!P33+'Oct 10 vs UQTR'!P33+'Oct 15 vs Guelph'!P33+'Oct 17 @ Western'!P33+'Oct 22 @ Guelph'!P33+'Oct 30 vs York'!P33+'Oct 31 @ Brock'!P33+'Nov 5 @ Laurier'!P33+'Nov 6 vs McGill'!P33+'Nov 13 @ Nipissing'!P33+'Nov 14 @ Laurentian'!P33+'Nov 20 vs Carleton'!P33+'Nov 21 vs RMC'!P33+'Nov 26 vs Laurier'!P33+'Nov 28 @ Waterloo'!P33+'Dec 4 @ UOIT'!P33+'Dec 5 @ Queen''s'!P33+'Jan 6 vs Toronto'!P33+'Jan 8 vs Waterloo'!P33+'Jan 15 @ Lakehead'!P33+'Jan 16 @ Lakehead'!P33+'Jan 21 vs Brock'!P33+'Jan 23 vs Windsor'!P33+'Jan 28 vs Guelph'!P33+'Jan 30 @ Windsor'!P33+'Feb 5 @ York'!P33+'Feb 6 @ Toronto'!P33+'Feb 10 vs Western'!P33</f>
        <v>0</v>
      </c>
      <c r="Q33" s="331">
        <f>'Oct 9 vs Concordia'!Q33+'Oct 10 vs UQTR'!Q33+'Oct 15 vs Guelph'!Q33+'Oct 17 @ Western'!Q33+'Oct 22 @ Guelph'!Q33+'Oct 30 vs York'!Q33+'Oct 31 @ Brock'!Q33+'Nov 5 @ Laurier'!Q33+'Nov 6 vs McGill'!Q33+'Nov 13 @ Nipissing'!Q33+'Nov 14 @ Laurentian'!Q33+'Nov 20 vs Carleton'!Q33+'Nov 21 vs RMC'!Q33+'Nov 26 vs Laurier'!Q33+'Nov 28 @ Waterloo'!Q33+'Dec 4 @ UOIT'!Q33+'Dec 5 @ Queen''s'!Q33+'Jan 6 vs Toronto'!Q33+'Jan 8 vs Waterloo'!Q33+'Jan 15 @ Lakehead'!Q33+'Jan 16 @ Lakehead'!Q33+'Jan 21 vs Brock'!Q33+'Jan 23 vs Windsor'!Q33+'Jan 28 vs Guelph'!Q33+'Jan 30 @ Windsor'!Q33+'Feb 5 @ York'!Q33+'Feb 6 @ Toronto'!Q33+'Feb 10 vs Western'!Q33</f>
        <v>0</v>
      </c>
      <c r="R33" s="182">
        <f>'Oct 9 vs Concordia'!R33+'Oct 10 vs UQTR'!R33+'Oct 15 vs Guelph'!R33+'Oct 17 @ Western'!R33+'Oct 22 @ Guelph'!R33+'Oct 30 vs York'!R33+'Oct 31 @ Brock'!R33+'Nov 5 @ Laurier'!R33+'Nov 6 vs McGill'!R33+'Nov 13 @ Nipissing'!R33+'Nov 14 @ Laurentian'!R33+'Nov 20 vs Carleton'!R33+'Nov 21 vs RMC'!R33+'Nov 26 vs Laurier'!R33+'Nov 28 @ Waterloo'!R33+'Dec 4 @ UOIT'!R33+'Dec 5 @ Queen''s'!R33+'Jan 6 vs Toronto'!R33+'Jan 8 vs Waterloo'!R33+'Jan 15 @ Lakehead'!R33+'Jan 16 @ Lakehead'!R33+'Jan 21 vs Brock'!R33+'Jan 23 vs Windsor'!R33+'Jan 28 vs Guelph'!R33+'Jan 30 @ Windsor'!R33+'Feb 5 @ York'!R33+'Feb 6 @ Toronto'!R33+'Feb 10 vs Western'!R33</f>
        <v>14</v>
      </c>
      <c r="S33" s="162">
        <f>'Oct 9 vs Concordia'!S33+'Oct 10 vs UQTR'!S33+'Oct 15 vs Guelph'!S33+'Oct 17 @ Western'!S33+'Oct 22 @ Guelph'!S33+'Oct 30 vs York'!S33+'Oct 31 @ Brock'!S33+'Nov 5 @ Laurier'!S33+'Nov 6 vs McGill'!S33+'Nov 13 @ Nipissing'!S33+'Nov 14 @ Laurentian'!S33+'Nov 20 vs Carleton'!S33+'Nov 21 vs RMC'!S33+'Nov 26 vs Laurier'!S33+'Nov 28 @ Waterloo'!S33+'Dec 4 @ UOIT'!S33+'Dec 5 @ Queen''s'!S33+'Jan 6 vs Toronto'!S33+'Jan 8 vs Waterloo'!S33+'Jan 15 @ Lakehead'!S33+'Jan 16 @ Lakehead'!S33+'Jan 21 vs Brock'!S33+'Jan 23 vs Windsor'!S33+'Jan 28 vs Guelph'!S33+'Jan 30 @ Windsor'!S33+'Feb 5 @ York'!S33+'Feb 6 @ Toronto'!S33+'Feb 10 vs Western'!S33</f>
        <v>2</v>
      </c>
      <c r="T33" s="331">
        <f>'Oct 9 vs Concordia'!T33+'Oct 10 vs UQTR'!T33+'Oct 15 vs Guelph'!T33+'Oct 17 @ Western'!T33+'Oct 22 @ Guelph'!T33+'Oct 30 vs York'!T33+'Oct 31 @ Brock'!T33+'Nov 5 @ Laurier'!T33+'Nov 6 vs McGill'!T33+'Nov 13 @ Nipissing'!T33+'Nov 14 @ Laurentian'!T33+'Nov 20 vs Carleton'!T33+'Nov 21 vs RMC'!T33+'Nov 26 vs Laurier'!T33+'Nov 28 @ Waterloo'!T33+'Dec 4 @ UOIT'!T33+'Dec 5 @ Queen''s'!T33+'Jan 6 vs Toronto'!T33+'Jan 8 vs Waterloo'!T33+'Jan 15 @ Lakehead'!T33+'Jan 16 @ Lakehead'!T33+'Jan 21 vs Brock'!T33+'Jan 23 vs Windsor'!T33+'Jan 28 vs Guelph'!T33+'Jan 30 @ Windsor'!T33+'Feb 5 @ York'!T33+'Feb 6 @ Toronto'!T33+'Feb 10 vs Western'!T33</f>
        <v>4</v>
      </c>
      <c r="U33" s="331">
        <f t="shared" si="20"/>
        <v>6</v>
      </c>
      <c r="V33" s="496">
        <f t="shared" si="49"/>
        <v>0.33333333333333331</v>
      </c>
      <c r="W33" s="50"/>
      <c r="X33" s="15"/>
      <c r="Y33" s="15"/>
      <c r="Z33" s="47"/>
      <c r="AA33" s="286">
        <v>25</v>
      </c>
      <c r="AB33" s="287" t="s">
        <v>89</v>
      </c>
      <c r="AC33" s="317">
        <f t="shared" si="1"/>
        <v>22</v>
      </c>
      <c r="AD33" s="321">
        <f>'Oct 9 vs Concordia'!W33+'Oct 10 vs UQTR'!W33+'Oct 15 vs Guelph'!W33+'Oct 17 @ Western'!W33+'Oct 22 @ Guelph'!W33+'Oct 30 vs York'!W33+'Oct 31 @ Brock'!W33+'Nov 5 @ Laurier'!W33+'Nov 6 vs McGill'!W33+'Nov 13 @ Nipissing'!W33+'Nov 14 @ Laurentian'!W33+'Nov 20 vs Carleton'!W33+'Nov 21 vs RMC'!W33+'Nov 26 vs Laurier'!W33+'Nov 28 @ Waterloo'!W33+'Dec 4 @ UOIT'!W33+'Dec 5 @ Queen''s'!W33+'Jan 6 vs Toronto'!W33+'Jan 8 vs Waterloo'!W33+'Jan 15 @ Lakehead'!W33+'Jan 16 @ Lakehead'!W33+'Jan 21 vs Brock'!W33+'Jan 23 vs Windsor'!W33+'Jan 28 vs Guelph'!W33+'Jan 30 @ Windsor'!W33+'Feb 5 @ York'!W33+'Feb 6 @ Toronto'!W33+'Feb 10 vs Western'!W33</f>
        <v>0.2144212962962963</v>
      </c>
      <c r="AE33" s="174">
        <f>'Oct 9 vs Concordia'!X33+'Oct 10 vs UQTR'!X33+'Oct 15 vs Guelph'!X33+'Oct 17 @ Western'!X33+'Oct 22 @ Guelph'!X33+'Oct 30 vs York'!X33+'Oct 31 @ Brock'!X33+'Nov 5 @ Laurier'!X33+'Nov 6 vs McGill'!X33+'Nov 13 @ Nipissing'!X33+'Nov 14 @ Laurentian'!X33+'Nov 20 vs Carleton'!X33+'Nov 21 vs RMC'!X33+'Nov 26 vs Laurier'!X33+'Nov 28 @ Waterloo'!X33+'Dec 4 @ UOIT'!X33+'Dec 5 @ Queen''s'!X33+'Jan 6 vs Toronto'!X33+'Jan 8 vs Waterloo'!X33+'Jan 15 @ Lakehead'!X33+'Jan 16 @ Lakehead'!X33+'Jan 21 vs Brock'!X33+'Jan 23 vs Windsor'!X33+'Jan 28 vs Guelph'!X33+'Jan 30 @ Windsor'!X33+'Feb 5 @ York'!X33+'Feb 6 @ Toronto'!X33+'Feb 10 vs Western'!X33</f>
        <v>186</v>
      </c>
      <c r="AF33" s="150">
        <f>'Oct 9 vs Concordia'!Y33+'Oct 10 vs UQTR'!Y33+'Oct 15 vs Guelph'!Y33+'Oct 17 @ Western'!Y33+'Oct 22 @ Guelph'!Y33+'Oct 30 vs York'!Y33+'Oct 31 @ Brock'!Y33+'Nov 5 @ Laurier'!Y33+'Nov 6 vs McGill'!Y33+'Nov 13 @ Nipissing'!Y33+'Nov 14 @ Laurentian'!Y33+'Nov 20 vs Carleton'!Y33+'Nov 21 vs RMC'!Y33+'Nov 26 vs Laurier'!Y33+'Nov 28 @ Waterloo'!Y33+'Dec 4 @ UOIT'!Y33+'Dec 5 @ Queen''s'!Y33+'Jan 6 vs Toronto'!Y33+'Jan 8 vs Waterloo'!Y33+'Jan 15 @ Lakehead'!Y33+'Jan 16 @ Lakehead'!Y33+'Jan 21 vs Brock'!Y33+'Jan 23 vs Windsor'!Y33+'Jan 28 vs Guelph'!Y33+'Jan 30 @ Windsor'!Y33+'Feb 5 @ York'!Y33+'Feb 6 @ Toronto'!Y33+'Feb 10 vs Western'!Y33</f>
        <v>176</v>
      </c>
      <c r="AG33" s="289">
        <f t="shared" si="21"/>
        <v>10</v>
      </c>
      <c r="AH33" s="351"/>
      <c r="AI33" s="354"/>
      <c r="AJ33" s="331"/>
      <c r="AK33" s="338"/>
      <c r="AL33" s="331"/>
      <c r="AM33" s="330"/>
      <c r="AN33" s="331"/>
      <c r="AO33" s="338"/>
      <c r="AP33" s="331"/>
      <c r="AQ33" s="330"/>
      <c r="AR33" s="331"/>
      <c r="AS33" s="338"/>
      <c r="AT33" s="331"/>
      <c r="AU33" s="330"/>
      <c r="AV33" s="331"/>
      <c r="AW33" s="338"/>
      <c r="AX33" s="331"/>
      <c r="AY33" s="330"/>
      <c r="BB33" s="404"/>
      <c r="BC33" s="472" t="s">
        <v>212</v>
      </c>
      <c r="BD33" s="444">
        <f t="shared" si="67"/>
        <v>18</v>
      </c>
      <c r="BE33" s="653">
        <f t="shared" si="68"/>
        <v>0.1111111111111111</v>
      </c>
      <c r="BF33" s="155">
        <f t="shared" si="69"/>
        <v>0.27777777777777779</v>
      </c>
      <c r="BG33" s="658">
        <f>BG17/BD17</f>
        <v>0.3888888888888889</v>
      </c>
      <c r="BH33" s="448"/>
      <c r="BI33" s="358"/>
      <c r="BJ33" s="365"/>
      <c r="BK33" s="404"/>
      <c r="BL33" s="362"/>
      <c r="BM33" s="374"/>
      <c r="BN33" s="496"/>
      <c r="BO33" s="363"/>
      <c r="BP33" s="364"/>
      <c r="BQ33" s="381"/>
      <c r="BR33" s="364"/>
      <c r="BS33" s="365"/>
      <c r="BT33" s="381"/>
      <c r="BU33" s="364"/>
      <c r="BV33" s="364"/>
      <c r="BW33" s="496"/>
      <c r="BX33" s="441">
        <f t="shared" si="70"/>
        <v>0.19843750000000002</v>
      </c>
      <c r="BY33" s="364"/>
      <c r="BZ33" s="364"/>
      <c r="CA33" s="365"/>
      <c r="CB33" s="430"/>
      <c r="CC33" s="430"/>
      <c r="CD33" s="430"/>
      <c r="CE33" s="430"/>
      <c r="CK33" s="363">
        <v>12</v>
      </c>
      <c r="CL33" s="473" t="s">
        <v>244</v>
      </c>
      <c r="CM33" s="413"/>
      <c r="CN33" s="363"/>
      <c r="CO33" s="364"/>
      <c r="CP33" s="382"/>
      <c r="CQ33" s="365"/>
      <c r="CR33" s="363"/>
      <c r="CS33" s="365"/>
      <c r="CT33" s="363"/>
      <c r="CU33" s="364"/>
      <c r="CV33" s="384"/>
      <c r="CW33" s="386"/>
      <c r="CX33" s="364"/>
      <c r="CY33" s="382"/>
      <c r="CZ33" s="364"/>
      <c r="DA33" s="364"/>
      <c r="DB33" s="364"/>
      <c r="DC33" s="363"/>
      <c r="DD33" s="364"/>
      <c r="DE33" s="364"/>
      <c r="DF33" s="386"/>
      <c r="DG33" s="366"/>
      <c r="DH33" s="367"/>
      <c r="DI33" s="367"/>
      <c r="DJ33" s="369"/>
    </row>
    <row r="34" spans="1:114" ht="31" customHeight="1">
      <c r="A34" s="199">
        <v>26</v>
      </c>
      <c r="B34" s="164" t="s">
        <v>90</v>
      </c>
      <c r="C34" s="161">
        <f>'Oct 9 vs Concordia'!C34+'Oct 10 vs UQTR'!C34+'Oct 15 vs Guelph'!C34+'Oct 17 @ Western'!C34+'Oct 22 @ Guelph'!C34+'Oct 30 vs York'!C34+'Oct 31 @ Brock'!C34+'Nov 5 @ Laurier'!C34+'Nov 6 vs McGill'!C34+'Nov 13 @ Nipissing'!C34+'Nov 14 @ Laurentian'!C34+'Nov 20 vs Carleton'!C34+'Nov 21 vs RMC'!C34+'Nov 26 vs Laurier'!C34+'Nov 28 @ Waterloo'!C34+'Dec 4 @ UOIT'!C34+'Dec 5 @ Queen''s'!C34+'Jan 6 vs Toronto'!C34+'Jan 8 vs Waterloo'!C34+'Jan 15 @ Lakehead'!C34+'Jan 16 @ Lakehead'!C34+'Jan 21 vs Brock'!C34+'Jan 23 vs Windsor'!C34+'Jan 28 vs Guelph'!C34+'Jan 30 @ Windsor'!C34+'Feb 5 @ York'!C34+'Feb 6 @ Toronto'!C34+'Feb 10 vs Western'!C34</f>
        <v>3</v>
      </c>
      <c r="D34" s="23">
        <f>'Oct 9 vs Concordia'!D34+'Oct 10 vs UQTR'!D34+'Oct 15 vs Guelph'!D34+'Oct 17 @ Western'!D34+'Oct 22 @ Guelph'!D34+'Oct 30 vs York'!D34+'Oct 31 @ Brock'!D34+'Nov 5 @ Laurier'!D34+'Nov 6 vs McGill'!D34+'Nov 13 @ Nipissing'!D34+'Nov 14 @ Laurentian'!D34+'Nov 20 vs Carleton'!D34+'Nov 21 vs RMC'!D34+'Nov 26 vs Laurier'!D34+'Nov 28 @ Waterloo'!D34+'Dec 4 @ UOIT'!D34+'Dec 5 @ Queen''s'!D34+'Jan 6 vs Toronto'!D34+'Jan 8 vs Waterloo'!D34+'Jan 15 @ Lakehead'!D34+'Jan 16 @ Lakehead'!D34+'Jan 21 vs Brock'!D34+'Jan 23 vs Windsor'!D34+'Jan 28 vs Guelph'!D34+'Jan 30 @ Windsor'!D34+'Feb 5 @ York'!D34+'Feb 6 @ Toronto'!D34+'Feb 10 vs Western'!D34</f>
        <v>1</v>
      </c>
      <c r="E34" s="23">
        <f>'Oct 9 vs Concordia'!E34+'Oct 10 vs UQTR'!E34+'Oct 15 vs Guelph'!E34+'Oct 17 @ Western'!E34+'Oct 22 @ Guelph'!E34+'Oct 30 vs York'!E34+'Oct 31 @ Brock'!E34+'Nov 5 @ Laurier'!E34+'Nov 6 vs McGill'!E34+'Nov 13 @ Nipissing'!E34+'Nov 14 @ Laurentian'!E34+'Nov 20 vs Carleton'!E34+'Nov 21 vs RMC'!E34+'Nov 26 vs Laurier'!E34+'Nov 28 @ Waterloo'!E34+'Dec 4 @ UOIT'!E34+'Dec 5 @ Queen''s'!E34+'Jan 6 vs Toronto'!E34+'Jan 8 vs Waterloo'!E34+'Jan 15 @ Lakehead'!E34+'Jan 16 @ Lakehead'!E34+'Jan 21 vs Brock'!E34+'Jan 23 vs Windsor'!E34+'Jan 28 vs Guelph'!E34+'Jan 30 @ Windsor'!E34+'Feb 5 @ York'!E34+'Feb 6 @ Toronto'!E34+'Feb 10 vs Western'!E34</f>
        <v>1</v>
      </c>
      <c r="F34" s="79">
        <f t="shared" si="19"/>
        <v>2</v>
      </c>
      <c r="G34" s="173">
        <f>'Oct 9 vs Concordia'!G34+'Oct 10 vs UQTR'!G34+'Oct 15 vs Guelph'!G34+'Oct 17 @ Western'!G34+'Oct 22 @ Guelph'!G34+'Oct 30 vs York'!G34+'Oct 31 @ Brock'!G34+'Nov 5 @ Laurier'!G34+'Nov 6 vs McGill'!G34+'Nov 13 @ Nipissing'!G34+'Nov 14 @ Laurentian'!G34+'Nov 20 vs Carleton'!G34+'Nov 21 vs RMC'!G34+'Nov 26 vs Laurier'!G34+'Nov 28 @ Waterloo'!G34+'Dec 4 @ UOIT'!G34+'Dec 5 @ Queen''s'!G34+'Jan 6 vs Toronto'!G34+'Jan 8 vs Waterloo'!G34+'Jan 15 @ Lakehead'!G34+'Jan 16 @ Lakehead'!G34+'Jan 21 vs Brock'!G34+'Jan 23 vs Windsor'!G34+'Jan 28 vs Guelph'!G34+'Jan 30 @ Windsor'!G34+'Feb 5 @ York'!G34+'Feb 6 @ Toronto'!G34+'Feb 10 vs Western'!G34</f>
        <v>2</v>
      </c>
      <c r="H34" s="23">
        <f>'Oct 9 vs Concordia'!H34+'Oct 10 vs UQTR'!H34+'Oct 15 vs Guelph'!H34+'Oct 17 @ Western'!H34+'Oct 22 @ Guelph'!H34+'Oct 30 vs York'!H34+'Oct 31 @ Brock'!H34+'Nov 5 @ Laurier'!H34+'Nov 6 vs McGill'!H34+'Nov 13 @ Nipissing'!H34+'Nov 14 @ Laurentian'!H34+'Nov 20 vs Carleton'!H34+'Nov 21 vs RMC'!H34+'Nov 26 vs Laurier'!H34+'Nov 28 @ Waterloo'!H34+'Dec 4 @ UOIT'!H34+'Dec 5 @ Queen''s'!H34+'Jan 6 vs Toronto'!H34+'Jan 8 vs Waterloo'!H34+'Jan 15 @ Lakehead'!H34+'Jan 16 @ Lakehead'!H34+'Jan 21 vs Brock'!H34+'Jan 23 vs Windsor'!H34+'Jan 28 vs Guelph'!H34+'Jan 30 @ Windsor'!H34+'Feb 5 @ York'!H34+'Feb 6 @ Toronto'!H34+'Feb 10 vs Western'!H34</f>
        <v>-1</v>
      </c>
      <c r="I34" s="23">
        <f>'Oct 9 vs Concordia'!I34+'Oct 10 vs UQTR'!I34+'Oct 15 vs Guelph'!I34+'Oct 17 @ Western'!I34+'Oct 22 @ Guelph'!I34+'Oct 30 vs York'!I34+'Oct 31 @ Brock'!I34+'Nov 5 @ Laurier'!I34+'Nov 6 vs McGill'!I34+'Nov 13 @ Nipissing'!I34+'Nov 14 @ Laurentian'!I34+'Nov 20 vs Carleton'!I34+'Nov 21 vs RMC'!I34+'Nov 26 vs Laurier'!I34+'Nov 28 @ Waterloo'!I34+'Dec 4 @ UOIT'!I34+'Dec 5 @ Queen''s'!I34+'Jan 6 vs Toronto'!I34+'Jan 8 vs Waterloo'!I34+'Jan 15 @ Lakehead'!I34+'Jan 16 @ Lakehead'!I34+'Jan 21 vs Brock'!I34+'Jan 23 vs Windsor'!I34+'Jan 28 vs Guelph'!I34+'Jan 30 @ Windsor'!I34+'Feb 5 @ York'!I34+'Feb 6 @ Toronto'!I34+'Feb 10 vs Western'!I34</f>
        <v>17</v>
      </c>
      <c r="J34" s="79">
        <f>'Oct 9 vs Concordia'!J34+'Oct 10 vs UQTR'!J34+'Oct 15 vs Guelph'!J34+'Oct 17 @ Western'!J34+'Oct 22 @ Guelph'!J34+'Oct 30 vs York'!J34+'Oct 31 @ Brock'!J34+'Nov 5 @ Laurier'!J34+'Nov 6 vs McGill'!J34+'Nov 13 @ Nipissing'!J34+'Nov 14 @ Laurentian'!J34+'Nov 20 vs Carleton'!J34+'Nov 21 vs RMC'!J34+'Nov 26 vs Laurier'!J34+'Nov 28 @ Waterloo'!J34+'Dec 4 @ UOIT'!J34+'Dec 5 @ Queen''s'!J34+'Jan 6 vs Toronto'!J34+'Jan 8 vs Waterloo'!J34+'Jan 15 @ Lakehead'!J34+'Jan 16 @ Lakehead'!J34+'Jan 21 vs Brock'!J34+'Jan 23 vs Windsor'!J34+'Jan 28 vs Guelph'!J34+'Jan 30 @ Windsor'!J34+'Feb 5 @ York'!J34+'Feb 6 @ Toronto'!J34+'Feb 10 vs Western'!J34</f>
        <v>11</v>
      </c>
      <c r="K34" s="176">
        <f t="shared" si="47"/>
        <v>0.6470588235294118</v>
      </c>
      <c r="L34" s="67">
        <f t="shared" si="48"/>
        <v>9.0909090909090912E-2</v>
      </c>
      <c r="M34" s="23">
        <f>'Oct 9 vs Concordia'!M34+'Oct 10 vs UQTR'!M34+'Oct 15 vs Guelph'!M34+'Oct 17 @ Western'!M34+'Oct 22 @ Guelph'!M34+'Oct 30 vs York'!M34+'Oct 31 @ Brock'!M34+'Nov 5 @ Laurier'!M34+'Nov 6 vs McGill'!M34+'Nov 13 @ Nipissing'!M34+'Nov 14 @ Laurentian'!M34+'Nov 20 vs Carleton'!M34+'Nov 21 vs RMC'!M34+'Nov 26 vs Laurier'!M34+'Nov 28 @ Waterloo'!M34+'Dec 4 @ UOIT'!M34+'Dec 5 @ Queen''s'!M34+'Jan 6 vs Toronto'!M34+'Jan 8 vs Waterloo'!M34+'Jan 15 @ Lakehead'!M34+'Jan 16 @ Lakehead'!M34+'Jan 21 vs Brock'!M34+'Jan 23 vs Windsor'!M34+'Jan 28 vs Guelph'!M34+'Jan 30 @ Windsor'!M34+'Feb 5 @ York'!M34+'Feb 6 @ Toronto'!M34+'Feb 10 vs Western'!M34</f>
        <v>0</v>
      </c>
      <c r="N34" s="79">
        <f>'Oct 9 vs Concordia'!N34+'Oct 10 vs UQTR'!N34+'Oct 15 vs Guelph'!N34+'Oct 17 @ Western'!N34+'Oct 22 @ Guelph'!N34+'Oct 30 vs York'!N34+'Oct 31 @ Brock'!N34+'Nov 5 @ Laurier'!N34+'Nov 6 vs McGill'!N34+'Nov 13 @ Nipissing'!N34+'Nov 14 @ Laurentian'!N34+'Nov 20 vs Carleton'!N34+'Nov 21 vs RMC'!N34+'Nov 26 vs Laurier'!N34+'Nov 28 @ Waterloo'!N34+'Dec 4 @ UOIT'!N34+'Dec 5 @ Queen''s'!N34+'Jan 6 vs Toronto'!N34+'Jan 8 vs Waterloo'!N34+'Jan 15 @ Lakehead'!N34+'Jan 16 @ Lakehead'!N34+'Jan 21 vs Brock'!N34+'Jan 23 vs Windsor'!N34+'Jan 28 vs Guelph'!N34+'Jan 30 @ Windsor'!N34+'Feb 5 @ York'!N34+'Feb 6 @ Toronto'!N34+'Feb 10 vs Western'!N34</f>
        <v>0</v>
      </c>
      <c r="O34" s="173">
        <f>'Oct 9 vs Concordia'!O34+'Oct 10 vs UQTR'!O34+'Oct 15 vs Guelph'!O34+'Oct 17 @ Western'!O34+'Oct 22 @ Guelph'!O34+'Oct 30 vs York'!O34+'Oct 31 @ Brock'!O34+'Nov 5 @ Laurier'!O34+'Nov 6 vs McGill'!O34+'Nov 13 @ Nipissing'!O34+'Nov 14 @ Laurentian'!O34+'Nov 20 vs Carleton'!O34+'Nov 21 vs RMC'!O34+'Nov 26 vs Laurier'!O34+'Nov 28 @ Waterloo'!O34+'Dec 4 @ UOIT'!O34+'Dec 5 @ Queen''s'!O34+'Jan 6 vs Toronto'!O34+'Jan 8 vs Waterloo'!O34+'Jan 15 @ Lakehead'!O34+'Jan 16 @ Lakehead'!O34+'Jan 21 vs Brock'!O34+'Jan 23 vs Windsor'!O34+'Jan 28 vs Guelph'!O34+'Jan 30 @ Windsor'!O34+'Feb 5 @ York'!O34+'Feb 6 @ Toronto'!O34+'Feb 10 vs Western'!O34</f>
        <v>0</v>
      </c>
      <c r="P34" s="23">
        <f>'Oct 9 vs Concordia'!P34+'Oct 10 vs UQTR'!P34+'Oct 15 vs Guelph'!P34+'Oct 17 @ Western'!P34+'Oct 22 @ Guelph'!P34+'Oct 30 vs York'!P34+'Oct 31 @ Brock'!P34+'Nov 5 @ Laurier'!P34+'Nov 6 vs McGill'!P34+'Nov 13 @ Nipissing'!P34+'Nov 14 @ Laurentian'!P34+'Nov 20 vs Carleton'!P34+'Nov 21 vs RMC'!P34+'Nov 26 vs Laurier'!P34+'Nov 28 @ Waterloo'!P34+'Dec 4 @ UOIT'!P34+'Dec 5 @ Queen''s'!P34+'Jan 6 vs Toronto'!P34+'Jan 8 vs Waterloo'!P34+'Jan 15 @ Lakehead'!P34+'Jan 16 @ Lakehead'!P34+'Jan 21 vs Brock'!P34+'Jan 23 vs Windsor'!P34+'Jan 28 vs Guelph'!P34+'Jan 30 @ Windsor'!P34+'Feb 5 @ York'!P34+'Feb 6 @ Toronto'!P34+'Feb 10 vs Western'!P34</f>
        <v>0</v>
      </c>
      <c r="Q34" s="23">
        <f>'Oct 9 vs Concordia'!Q34+'Oct 10 vs UQTR'!Q34+'Oct 15 vs Guelph'!Q34+'Oct 17 @ Western'!Q34+'Oct 22 @ Guelph'!Q34+'Oct 30 vs York'!Q34+'Oct 31 @ Brock'!Q34+'Nov 5 @ Laurier'!Q34+'Nov 6 vs McGill'!Q34+'Nov 13 @ Nipissing'!Q34+'Nov 14 @ Laurentian'!Q34+'Nov 20 vs Carleton'!Q34+'Nov 21 vs RMC'!Q34+'Nov 26 vs Laurier'!Q34+'Nov 28 @ Waterloo'!Q34+'Dec 4 @ UOIT'!Q34+'Dec 5 @ Queen''s'!Q34+'Jan 6 vs Toronto'!Q34+'Jan 8 vs Waterloo'!Q34+'Jan 15 @ Lakehead'!Q34+'Jan 16 @ Lakehead'!Q34+'Jan 21 vs Brock'!Q34+'Jan 23 vs Windsor'!Q34+'Jan 28 vs Guelph'!Q34+'Jan 30 @ Windsor'!Q34+'Feb 5 @ York'!Q34+'Feb 6 @ Toronto'!Q34+'Feb 10 vs Western'!Q34</f>
        <v>0</v>
      </c>
      <c r="R34" s="181">
        <f>'Oct 9 vs Concordia'!R34+'Oct 10 vs UQTR'!R34+'Oct 15 vs Guelph'!R34+'Oct 17 @ Western'!R34+'Oct 22 @ Guelph'!R34+'Oct 30 vs York'!R34+'Oct 31 @ Brock'!R34+'Nov 5 @ Laurier'!R34+'Nov 6 vs McGill'!R34+'Nov 13 @ Nipissing'!R34+'Nov 14 @ Laurentian'!R34+'Nov 20 vs Carleton'!R34+'Nov 21 vs RMC'!R34+'Nov 26 vs Laurier'!R34+'Nov 28 @ Waterloo'!R34+'Dec 4 @ UOIT'!R34+'Dec 5 @ Queen''s'!R34+'Jan 6 vs Toronto'!R34+'Jan 8 vs Waterloo'!R34+'Jan 15 @ Lakehead'!R34+'Jan 16 @ Lakehead'!R34+'Jan 21 vs Brock'!R34+'Jan 23 vs Windsor'!R34+'Jan 28 vs Guelph'!R34+'Jan 30 @ Windsor'!R34+'Feb 5 @ York'!R34+'Feb 6 @ Toronto'!R34+'Feb 10 vs Western'!R34</f>
        <v>1</v>
      </c>
      <c r="S34" s="161">
        <f>'Oct 9 vs Concordia'!S34+'Oct 10 vs UQTR'!S34+'Oct 15 vs Guelph'!S34+'Oct 17 @ Western'!S34+'Oct 22 @ Guelph'!S34+'Oct 30 vs York'!S34+'Oct 31 @ Brock'!S34+'Nov 5 @ Laurier'!S34+'Nov 6 vs McGill'!S34+'Nov 13 @ Nipissing'!S34+'Nov 14 @ Laurentian'!S34+'Nov 20 vs Carleton'!S34+'Nov 21 vs RMC'!S34+'Nov 26 vs Laurier'!S34+'Nov 28 @ Waterloo'!S34+'Dec 4 @ UOIT'!S34+'Dec 5 @ Queen''s'!S34+'Jan 6 vs Toronto'!S34+'Jan 8 vs Waterloo'!S34+'Jan 15 @ Lakehead'!S34+'Jan 16 @ Lakehead'!S34+'Jan 21 vs Brock'!S34+'Jan 23 vs Windsor'!S34+'Jan 28 vs Guelph'!S34+'Jan 30 @ Windsor'!S34+'Feb 5 @ York'!S34+'Feb 6 @ Toronto'!S34+'Feb 10 vs Western'!S34</f>
        <v>0</v>
      </c>
      <c r="T34" s="23">
        <f>'Oct 9 vs Concordia'!T34+'Oct 10 vs UQTR'!T34+'Oct 15 vs Guelph'!T34+'Oct 17 @ Western'!T34+'Oct 22 @ Guelph'!T34+'Oct 30 vs York'!T34+'Oct 31 @ Brock'!T34+'Nov 5 @ Laurier'!T34+'Nov 6 vs McGill'!T34+'Nov 13 @ Nipissing'!T34+'Nov 14 @ Laurentian'!T34+'Nov 20 vs Carleton'!T34+'Nov 21 vs RMC'!T34+'Nov 26 vs Laurier'!T34+'Nov 28 @ Waterloo'!T34+'Dec 4 @ UOIT'!T34+'Dec 5 @ Queen''s'!T34+'Jan 6 vs Toronto'!T34+'Jan 8 vs Waterloo'!T34+'Jan 15 @ Lakehead'!T34+'Jan 16 @ Lakehead'!T34+'Jan 21 vs Brock'!T34+'Jan 23 vs Windsor'!T34+'Jan 28 vs Guelph'!T34+'Jan 30 @ Windsor'!T34+'Feb 5 @ York'!T34+'Feb 6 @ Toronto'!T34+'Feb 10 vs Western'!T34</f>
        <v>0</v>
      </c>
      <c r="U34" s="23">
        <f t="shared" si="20"/>
        <v>0</v>
      </c>
      <c r="V34" s="375" t="e">
        <f t="shared" si="49"/>
        <v>#DIV/0!</v>
      </c>
      <c r="W34" s="50"/>
      <c r="X34" s="15"/>
      <c r="Y34" s="15"/>
      <c r="Z34" s="47"/>
      <c r="AA34" s="255">
        <v>26</v>
      </c>
      <c r="AB34" s="262" t="s">
        <v>90</v>
      </c>
      <c r="AC34" s="318">
        <f t="shared" si="1"/>
        <v>3</v>
      </c>
      <c r="AD34" s="320">
        <f>'Oct 9 vs Concordia'!W34+'Oct 10 vs UQTR'!W34+'Oct 15 vs Guelph'!W34+'Oct 17 @ Western'!W34+'Oct 22 @ Guelph'!W34+'Oct 30 vs York'!W34+'Oct 31 @ Brock'!W34+'Nov 5 @ Laurier'!W34+'Nov 6 vs McGill'!W34+'Nov 13 @ Nipissing'!W34+'Nov 14 @ Laurentian'!W34+'Nov 20 vs Carleton'!W34+'Nov 21 vs RMC'!W34+'Nov 26 vs Laurier'!W34+'Nov 28 @ Waterloo'!W34+'Dec 4 @ UOIT'!W34+'Dec 5 @ Queen''s'!W34+'Jan 6 vs Toronto'!W34+'Jan 8 vs Waterloo'!W34+'Jan 15 @ Lakehead'!W34+'Jan 16 @ Lakehead'!W34+'Jan 21 vs Brock'!W34+'Jan 23 vs Windsor'!W34+'Jan 28 vs Guelph'!W34+'Jan 30 @ Windsor'!W34+'Feb 5 @ York'!W34+'Feb 6 @ Toronto'!W34+'Feb 10 vs Western'!W34</f>
        <v>2.7893518518518519E-2</v>
      </c>
      <c r="AE34" s="173">
        <f>'Oct 9 vs Concordia'!X34+'Oct 10 vs UQTR'!X34+'Oct 15 vs Guelph'!X34+'Oct 17 @ Western'!X34+'Oct 22 @ Guelph'!X34+'Oct 30 vs York'!X34+'Oct 31 @ Brock'!X34+'Nov 5 @ Laurier'!X34+'Nov 6 vs McGill'!X34+'Nov 13 @ Nipissing'!X34+'Nov 14 @ Laurentian'!X34+'Nov 20 vs Carleton'!X34+'Nov 21 vs RMC'!X34+'Nov 26 vs Laurier'!X34+'Nov 28 @ Waterloo'!X34+'Dec 4 @ UOIT'!X34+'Dec 5 @ Queen''s'!X34+'Jan 6 vs Toronto'!X34+'Jan 8 vs Waterloo'!X34+'Jan 15 @ Lakehead'!X34+'Jan 16 @ Lakehead'!X34+'Jan 21 vs Brock'!X34+'Jan 23 vs Windsor'!X34+'Jan 28 vs Guelph'!X34+'Jan 30 @ Windsor'!X34+'Feb 5 @ York'!X34+'Feb 6 @ Toronto'!X34+'Feb 10 vs Western'!X34</f>
        <v>24</v>
      </c>
      <c r="AF34" s="23">
        <f>'Oct 9 vs Concordia'!Y34+'Oct 10 vs UQTR'!Y34+'Oct 15 vs Guelph'!Y34+'Oct 17 @ Western'!Y34+'Oct 22 @ Guelph'!Y34+'Oct 30 vs York'!Y34+'Oct 31 @ Brock'!Y34+'Nov 5 @ Laurier'!Y34+'Nov 6 vs McGill'!Y34+'Nov 13 @ Nipissing'!Y34+'Nov 14 @ Laurentian'!Y34+'Nov 20 vs Carleton'!Y34+'Nov 21 vs RMC'!Y34+'Nov 26 vs Laurier'!Y34+'Nov 28 @ Waterloo'!Y34+'Dec 4 @ UOIT'!Y34+'Dec 5 @ Queen''s'!Y34+'Jan 6 vs Toronto'!Y34+'Jan 8 vs Waterloo'!Y34+'Jan 15 @ Lakehead'!Y34+'Jan 16 @ Lakehead'!Y34+'Jan 21 vs Brock'!Y34+'Jan 23 vs Windsor'!Y34+'Jan 28 vs Guelph'!Y34+'Jan 30 @ Windsor'!Y34+'Feb 5 @ York'!Y34+'Feb 6 @ Toronto'!Y34+'Feb 10 vs Western'!Y34</f>
        <v>21</v>
      </c>
      <c r="AG34" s="290">
        <f t="shared" si="21"/>
        <v>3</v>
      </c>
      <c r="AH34" s="352"/>
      <c r="AI34" s="355"/>
      <c r="AJ34" s="23"/>
      <c r="AK34" s="339"/>
      <c r="AL34" s="23"/>
      <c r="AM34" s="173"/>
      <c r="AN34" s="23"/>
      <c r="AO34" s="339"/>
      <c r="AP34" s="23"/>
      <c r="AQ34" s="173"/>
      <c r="AR34" s="23"/>
      <c r="AS34" s="339"/>
      <c r="AT34" s="23"/>
      <c r="AU34" s="173"/>
      <c r="AV34" s="23"/>
      <c r="AW34" s="339"/>
      <c r="AX34" s="23"/>
      <c r="AY34" s="173"/>
      <c r="BB34" s="173"/>
      <c r="BC34" s="471" t="s">
        <v>213</v>
      </c>
      <c r="BD34" s="443">
        <f t="shared" si="67"/>
        <v>22</v>
      </c>
      <c r="BE34" s="651">
        <f t="shared" si="68"/>
        <v>0.18181818181818182</v>
      </c>
      <c r="BF34" s="24">
        <f t="shared" si="69"/>
        <v>0.22727272727272727</v>
      </c>
      <c r="BG34" s="349">
        <f>BG18/BD18</f>
        <v>0.40909090909090912</v>
      </c>
      <c r="BH34" s="181"/>
      <c r="BI34" s="173"/>
      <c r="BJ34" s="236"/>
      <c r="BK34" s="173"/>
      <c r="BL34" s="79"/>
      <c r="BM34" s="34"/>
      <c r="BN34" s="375"/>
      <c r="BO34" s="221"/>
      <c r="BP34" s="506"/>
      <c r="BQ34" s="507"/>
      <c r="BR34" s="506"/>
      <c r="BS34" s="236"/>
      <c r="BT34" s="507"/>
      <c r="BU34" s="506"/>
      <c r="BV34" s="506"/>
      <c r="BW34" s="375"/>
      <c r="BX34" s="440">
        <f t="shared" si="70"/>
        <v>0.25309027777777782</v>
      </c>
      <c r="BY34" s="506"/>
      <c r="BZ34" s="506"/>
      <c r="CA34" s="236"/>
      <c r="CB34" s="430"/>
      <c r="CC34" s="430"/>
      <c r="CD34" s="430"/>
      <c r="CE34" s="430"/>
      <c r="CK34" s="221">
        <v>24</v>
      </c>
      <c r="CL34" s="684" t="s">
        <v>243</v>
      </c>
      <c r="CM34" s="414"/>
      <c r="CN34" s="202"/>
      <c r="CO34" s="15"/>
      <c r="CP34" s="47"/>
      <c r="CQ34" s="167"/>
      <c r="CR34" s="202"/>
      <c r="CS34" s="167"/>
      <c r="CT34" s="202"/>
      <c r="CU34" s="15"/>
      <c r="CV34" s="385"/>
      <c r="CW34" s="387"/>
      <c r="CX34" s="15"/>
      <c r="CY34" s="47"/>
      <c r="CZ34" s="15"/>
      <c r="DA34" s="15"/>
      <c r="DB34" s="15"/>
      <c r="DC34" s="202"/>
      <c r="DD34" s="15"/>
      <c r="DE34" s="15"/>
      <c r="DF34" s="387"/>
      <c r="DG34" s="202"/>
      <c r="DH34" s="15"/>
      <c r="DI34" s="15"/>
      <c r="DJ34" s="167"/>
    </row>
    <row r="35" spans="1:114" ht="31" customHeight="1">
      <c r="A35" s="175">
        <v>27</v>
      </c>
      <c r="B35" s="165" t="s">
        <v>91</v>
      </c>
      <c r="C35" s="162">
        <f>'Oct 9 vs Concordia'!C35+'Oct 10 vs UQTR'!C35+'Oct 15 vs Guelph'!C35+'Oct 17 @ Western'!C35+'Oct 22 @ Guelph'!C35+'Oct 30 vs York'!C35+'Oct 31 @ Brock'!C35+'Nov 5 @ Laurier'!C35+'Nov 6 vs McGill'!C35+'Nov 13 @ Nipissing'!C35+'Nov 14 @ Laurentian'!C35+'Nov 20 vs Carleton'!C35+'Nov 21 vs RMC'!C35+'Nov 26 vs Laurier'!C35+'Nov 28 @ Waterloo'!C35+'Dec 4 @ UOIT'!C35+'Dec 5 @ Queen''s'!C35+'Jan 6 vs Toronto'!C35+'Jan 8 vs Waterloo'!C35+'Jan 15 @ Lakehead'!C35+'Jan 16 @ Lakehead'!C35+'Jan 21 vs Brock'!C35+'Jan 23 vs Windsor'!C35+'Jan 28 vs Guelph'!C35+'Jan 30 @ Windsor'!C35+'Feb 5 @ York'!C35+'Feb 6 @ Toronto'!C35+'Feb 10 vs Western'!C35</f>
        <v>20</v>
      </c>
      <c r="D35" s="150">
        <f>'Oct 9 vs Concordia'!D35+'Oct 10 vs UQTR'!D35+'Oct 15 vs Guelph'!D35+'Oct 17 @ Western'!D35+'Oct 22 @ Guelph'!D35+'Oct 30 vs York'!D35+'Oct 31 @ Brock'!D35+'Nov 5 @ Laurier'!D35+'Nov 6 vs McGill'!D35+'Nov 13 @ Nipissing'!D35+'Nov 14 @ Laurentian'!D35+'Nov 20 vs Carleton'!D35+'Nov 21 vs RMC'!D35+'Nov 26 vs Laurier'!D35+'Nov 28 @ Waterloo'!D35+'Dec 4 @ UOIT'!D35+'Dec 5 @ Queen''s'!D35+'Jan 6 vs Toronto'!D35+'Jan 8 vs Waterloo'!D35+'Jan 15 @ Lakehead'!D35+'Jan 16 @ Lakehead'!D35+'Jan 21 vs Brock'!D35+'Jan 23 vs Windsor'!D35+'Jan 28 vs Guelph'!D35+'Jan 30 @ Windsor'!D35+'Feb 5 @ York'!D35+'Feb 6 @ Toronto'!D35+'Feb 10 vs Western'!D35</f>
        <v>9</v>
      </c>
      <c r="E35" s="150">
        <f>'Oct 9 vs Concordia'!E35+'Oct 10 vs UQTR'!E35+'Oct 15 vs Guelph'!E35+'Oct 17 @ Western'!E35+'Oct 22 @ Guelph'!E35+'Oct 30 vs York'!E35+'Oct 31 @ Brock'!E35+'Nov 5 @ Laurier'!E35+'Nov 6 vs McGill'!E35+'Nov 13 @ Nipissing'!E35+'Nov 14 @ Laurentian'!E35+'Nov 20 vs Carleton'!E35+'Nov 21 vs RMC'!E35+'Nov 26 vs Laurier'!E35+'Nov 28 @ Waterloo'!E35+'Dec 4 @ UOIT'!E35+'Dec 5 @ Queen''s'!E35+'Jan 6 vs Toronto'!E35+'Jan 8 vs Waterloo'!E35+'Jan 15 @ Lakehead'!E35+'Jan 16 @ Lakehead'!E35+'Jan 21 vs Brock'!E35+'Jan 23 vs Windsor'!E35+'Jan 28 vs Guelph'!E35+'Jan 30 @ Windsor'!E35+'Feb 5 @ York'!E35+'Feb 6 @ Toronto'!E35+'Feb 10 vs Western'!E35</f>
        <v>8</v>
      </c>
      <c r="F35" s="170">
        <f t="shared" si="19"/>
        <v>17</v>
      </c>
      <c r="G35" s="174">
        <f>'Oct 9 vs Concordia'!G35+'Oct 10 vs UQTR'!G35+'Oct 15 vs Guelph'!G35+'Oct 17 @ Western'!G35+'Oct 22 @ Guelph'!G35+'Oct 30 vs York'!G35+'Oct 31 @ Brock'!G35+'Nov 5 @ Laurier'!G35+'Nov 6 vs McGill'!G35+'Nov 13 @ Nipissing'!G35+'Nov 14 @ Laurentian'!G35+'Nov 20 vs Carleton'!G35+'Nov 21 vs RMC'!G35+'Nov 26 vs Laurier'!G35+'Nov 28 @ Waterloo'!G35+'Dec 4 @ UOIT'!G35+'Dec 5 @ Queen''s'!G35+'Jan 6 vs Toronto'!G35+'Jan 8 vs Waterloo'!G35+'Jan 15 @ Lakehead'!G35+'Jan 16 @ Lakehead'!G35+'Jan 21 vs Brock'!G35+'Jan 23 vs Windsor'!G35+'Jan 28 vs Guelph'!G35+'Jan 30 @ Windsor'!G35+'Feb 5 @ York'!G35+'Feb 6 @ Toronto'!G35+'Feb 10 vs Western'!G35</f>
        <v>2</v>
      </c>
      <c r="H35" s="150">
        <f>'Oct 9 vs Concordia'!H35+'Oct 10 vs UQTR'!H35+'Oct 15 vs Guelph'!H35+'Oct 17 @ Western'!H35+'Oct 22 @ Guelph'!H35+'Oct 30 vs York'!H35+'Oct 31 @ Brock'!H35+'Nov 5 @ Laurier'!H35+'Nov 6 vs McGill'!H35+'Nov 13 @ Nipissing'!H35+'Nov 14 @ Laurentian'!H35+'Nov 20 vs Carleton'!H35+'Nov 21 vs RMC'!H35+'Nov 26 vs Laurier'!H35+'Nov 28 @ Waterloo'!H35+'Dec 4 @ UOIT'!H35+'Dec 5 @ Queen''s'!H35+'Jan 6 vs Toronto'!H35+'Jan 8 vs Waterloo'!H35+'Jan 15 @ Lakehead'!H35+'Jan 16 @ Lakehead'!H35+'Jan 21 vs Brock'!H35+'Jan 23 vs Windsor'!H35+'Jan 28 vs Guelph'!H35+'Jan 30 @ Windsor'!H35+'Feb 5 @ York'!H35+'Feb 6 @ Toronto'!H35+'Feb 10 vs Western'!H35</f>
        <v>5</v>
      </c>
      <c r="I35" s="150">
        <f>'Oct 9 vs Concordia'!I35+'Oct 10 vs UQTR'!I35+'Oct 15 vs Guelph'!I35+'Oct 17 @ Western'!I35+'Oct 22 @ Guelph'!I35+'Oct 30 vs York'!I35+'Oct 31 @ Brock'!I35+'Nov 5 @ Laurier'!I35+'Nov 6 vs McGill'!I35+'Nov 13 @ Nipissing'!I35+'Nov 14 @ Laurentian'!I35+'Nov 20 vs Carleton'!I35+'Nov 21 vs RMC'!I35+'Nov 26 vs Laurier'!I35+'Nov 28 @ Waterloo'!I35+'Dec 4 @ UOIT'!I35+'Dec 5 @ Queen''s'!I35+'Jan 6 vs Toronto'!I35+'Jan 8 vs Waterloo'!I35+'Jan 15 @ Lakehead'!I35+'Jan 16 @ Lakehead'!I35+'Jan 21 vs Brock'!I35+'Jan 23 vs Windsor'!I35+'Jan 28 vs Guelph'!I35+'Jan 30 @ Windsor'!I35+'Feb 5 @ York'!I35+'Feb 6 @ Toronto'!I35+'Feb 10 vs Western'!I35</f>
        <v>62</v>
      </c>
      <c r="J35" s="170">
        <f>'Oct 9 vs Concordia'!J35+'Oct 10 vs UQTR'!J35+'Oct 15 vs Guelph'!J35+'Oct 17 @ Western'!J35+'Oct 22 @ Guelph'!J35+'Oct 30 vs York'!J35+'Oct 31 @ Brock'!J35+'Nov 5 @ Laurier'!J35+'Nov 6 vs McGill'!J35+'Nov 13 @ Nipissing'!J35+'Nov 14 @ Laurentian'!J35+'Nov 20 vs Carleton'!J35+'Nov 21 vs RMC'!J35+'Nov 26 vs Laurier'!J35+'Nov 28 @ Waterloo'!J35+'Dec 4 @ UOIT'!J35+'Dec 5 @ Queen''s'!J35+'Jan 6 vs Toronto'!J35+'Jan 8 vs Waterloo'!J35+'Jan 15 @ Lakehead'!J35+'Jan 16 @ Lakehead'!J35+'Jan 21 vs Brock'!J35+'Jan 23 vs Windsor'!J35+'Jan 28 vs Guelph'!J35+'Jan 30 @ Windsor'!J35+'Feb 5 @ York'!J35+'Feb 6 @ Toronto'!J35+'Feb 10 vs Western'!J35</f>
        <v>52</v>
      </c>
      <c r="K35" s="177">
        <f t="shared" si="47"/>
        <v>0.83870967741935487</v>
      </c>
      <c r="L35" s="151">
        <f t="shared" si="48"/>
        <v>0.17307692307692307</v>
      </c>
      <c r="M35" s="150">
        <f>'Oct 9 vs Concordia'!M35+'Oct 10 vs UQTR'!M35+'Oct 15 vs Guelph'!M35+'Oct 17 @ Western'!M35+'Oct 22 @ Guelph'!M35+'Oct 30 vs York'!M35+'Oct 31 @ Brock'!M35+'Nov 5 @ Laurier'!M35+'Nov 6 vs McGill'!M35+'Nov 13 @ Nipissing'!M35+'Nov 14 @ Laurentian'!M35+'Nov 20 vs Carleton'!M35+'Nov 21 vs RMC'!M35+'Nov 26 vs Laurier'!M35+'Nov 28 @ Waterloo'!M35+'Dec 4 @ UOIT'!M35+'Dec 5 @ Queen''s'!M35+'Jan 6 vs Toronto'!M35+'Jan 8 vs Waterloo'!M35+'Jan 15 @ Lakehead'!M35+'Jan 16 @ Lakehead'!M35+'Jan 21 vs Brock'!M35+'Jan 23 vs Windsor'!M35+'Jan 28 vs Guelph'!M35+'Jan 30 @ Windsor'!M35+'Feb 5 @ York'!M35+'Feb 6 @ Toronto'!M35+'Feb 10 vs Western'!M35</f>
        <v>1</v>
      </c>
      <c r="N35" s="170">
        <f>'Oct 9 vs Concordia'!N35+'Oct 10 vs UQTR'!N35+'Oct 15 vs Guelph'!N35+'Oct 17 @ Western'!N35+'Oct 22 @ Guelph'!N35+'Oct 30 vs York'!N35+'Oct 31 @ Brock'!N35+'Nov 5 @ Laurier'!N35+'Nov 6 vs McGill'!N35+'Nov 13 @ Nipissing'!N35+'Nov 14 @ Laurentian'!N35+'Nov 20 vs Carleton'!N35+'Nov 21 vs RMC'!N35+'Nov 26 vs Laurier'!N35+'Nov 28 @ Waterloo'!N35+'Dec 4 @ UOIT'!N35+'Dec 5 @ Queen''s'!N35+'Jan 6 vs Toronto'!N35+'Jan 8 vs Waterloo'!N35+'Jan 15 @ Lakehead'!N35+'Jan 16 @ Lakehead'!N35+'Jan 21 vs Brock'!N35+'Jan 23 vs Windsor'!N35+'Jan 28 vs Guelph'!N35+'Jan 30 @ Windsor'!N35+'Feb 5 @ York'!N35+'Feb 6 @ Toronto'!N35+'Feb 10 vs Western'!N35</f>
        <v>2</v>
      </c>
      <c r="O35" s="174">
        <f>'Oct 9 vs Concordia'!O35+'Oct 10 vs UQTR'!O35+'Oct 15 vs Guelph'!O35+'Oct 17 @ Western'!O35+'Oct 22 @ Guelph'!O35+'Oct 30 vs York'!O35+'Oct 31 @ Brock'!O35+'Nov 5 @ Laurier'!O35+'Nov 6 vs McGill'!O35+'Nov 13 @ Nipissing'!O35+'Nov 14 @ Laurentian'!O35+'Nov 20 vs Carleton'!O35+'Nov 21 vs RMC'!O35+'Nov 26 vs Laurier'!O35+'Nov 28 @ Waterloo'!O35+'Dec 4 @ UOIT'!O35+'Dec 5 @ Queen''s'!O35+'Jan 6 vs Toronto'!O35+'Jan 8 vs Waterloo'!O35+'Jan 15 @ Lakehead'!O35+'Jan 16 @ Lakehead'!O35+'Jan 21 vs Brock'!O35+'Jan 23 vs Windsor'!O35+'Jan 28 vs Guelph'!O35+'Jan 30 @ Windsor'!O35+'Feb 5 @ York'!O35+'Feb 6 @ Toronto'!O35+'Feb 10 vs Western'!O35</f>
        <v>0</v>
      </c>
      <c r="P35" s="150">
        <f>'Oct 9 vs Concordia'!P35+'Oct 10 vs UQTR'!P35+'Oct 15 vs Guelph'!P35+'Oct 17 @ Western'!P35+'Oct 22 @ Guelph'!P35+'Oct 30 vs York'!P35+'Oct 31 @ Brock'!P35+'Nov 5 @ Laurier'!P35+'Nov 6 vs McGill'!P35+'Nov 13 @ Nipissing'!P35+'Nov 14 @ Laurentian'!P35+'Nov 20 vs Carleton'!P35+'Nov 21 vs RMC'!P35+'Nov 26 vs Laurier'!P35+'Nov 28 @ Waterloo'!P35+'Dec 4 @ UOIT'!P35+'Dec 5 @ Queen''s'!P35+'Jan 6 vs Toronto'!P35+'Jan 8 vs Waterloo'!P35+'Jan 15 @ Lakehead'!P35+'Jan 16 @ Lakehead'!P35+'Jan 21 vs Brock'!P35+'Jan 23 vs Windsor'!P35+'Jan 28 vs Guelph'!P35+'Jan 30 @ Windsor'!P35+'Feb 5 @ York'!P35+'Feb 6 @ Toronto'!P35+'Feb 10 vs Western'!P35</f>
        <v>0</v>
      </c>
      <c r="Q35" s="331">
        <f>'Oct 9 vs Concordia'!Q35+'Oct 10 vs UQTR'!Q35+'Oct 15 vs Guelph'!Q35+'Oct 17 @ Western'!Q35+'Oct 22 @ Guelph'!Q35+'Oct 30 vs York'!Q35+'Oct 31 @ Brock'!Q35+'Nov 5 @ Laurier'!Q35+'Nov 6 vs McGill'!Q35+'Nov 13 @ Nipissing'!Q35+'Nov 14 @ Laurentian'!Q35+'Nov 20 vs Carleton'!Q35+'Nov 21 vs RMC'!Q35+'Nov 26 vs Laurier'!Q35+'Nov 28 @ Waterloo'!Q35+'Dec 4 @ UOIT'!Q35+'Dec 5 @ Queen''s'!Q35+'Jan 6 vs Toronto'!Q35+'Jan 8 vs Waterloo'!Q35+'Jan 15 @ Lakehead'!Q35+'Jan 16 @ Lakehead'!Q35+'Jan 21 vs Brock'!Q35+'Jan 23 vs Windsor'!Q35+'Jan 28 vs Guelph'!Q35+'Jan 30 @ Windsor'!Q35+'Feb 5 @ York'!Q35+'Feb 6 @ Toronto'!Q35+'Feb 10 vs Western'!Q35</f>
        <v>0</v>
      </c>
      <c r="R35" s="182">
        <f>'Oct 9 vs Concordia'!R35+'Oct 10 vs UQTR'!R35+'Oct 15 vs Guelph'!R35+'Oct 17 @ Western'!R35+'Oct 22 @ Guelph'!R35+'Oct 30 vs York'!R35+'Oct 31 @ Brock'!R35+'Nov 5 @ Laurier'!R35+'Nov 6 vs McGill'!R35+'Nov 13 @ Nipissing'!R35+'Nov 14 @ Laurentian'!R35+'Nov 20 vs Carleton'!R35+'Nov 21 vs RMC'!R35+'Nov 26 vs Laurier'!R35+'Nov 28 @ Waterloo'!R35+'Dec 4 @ UOIT'!R35+'Dec 5 @ Queen''s'!R35+'Jan 6 vs Toronto'!R35+'Jan 8 vs Waterloo'!R35+'Jan 15 @ Lakehead'!R35+'Jan 16 @ Lakehead'!R35+'Jan 21 vs Brock'!R35+'Jan 23 vs Windsor'!R35+'Jan 28 vs Guelph'!R35+'Jan 30 @ Windsor'!R35+'Feb 5 @ York'!R35+'Feb 6 @ Toronto'!R35+'Feb 10 vs Western'!R35</f>
        <v>5</v>
      </c>
      <c r="S35" s="162">
        <f>'Oct 9 vs Concordia'!S35+'Oct 10 vs UQTR'!S35+'Oct 15 vs Guelph'!S35+'Oct 17 @ Western'!S35+'Oct 22 @ Guelph'!S35+'Oct 30 vs York'!S35+'Oct 31 @ Brock'!S35+'Nov 5 @ Laurier'!S35+'Nov 6 vs McGill'!S35+'Nov 13 @ Nipissing'!S35+'Nov 14 @ Laurentian'!S35+'Nov 20 vs Carleton'!S35+'Nov 21 vs RMC'!S35+'Nov 26 vs Laurier'!S35+'Nov 28 @ Waterloo'!S35+'Dec 4 @ UOIT'!S35+'Dec 5 @ Queen''s'!S35+'Jan 6 vs Toronto'!S35+'Jan 8 vs Waterloo'!S35+'Jan 15 @ Lakehead'!S35+'Jan 16 @ Lakehead'!S35+'Jan 21 vs Brock'!S35+'Jan 23 vs Windsor'!S35+'Jan 28 vs Guelph'!S35+'Jan 30 @ Windsor'!S35+'Feb 5 @ York'!S35+'Feb 6 @ Toronto'!S35+'Feb 10 vs Western'!S35</f>
        <v>4</v>
      </c>
      <c r="T35" s="331">
        <f>'Oct 9 vs Concordia'!T35+'Oct 10 vs UQTR'!T35+'Oct 15 vs Guelph'!T35+'Oct 17 @ Western'!T35+'Oct 22 @ Guelph'!T35+'Oct 30 vs York'!T35+'Oct 31 @ Brock'!T35+'Nov 5 @ Laurier'!T35+'Nov 6 vs McGill'!T35+'Nov 13 @ Nipissing'!T35+'Nov 14 @ Laurentian'!T35+'Nov 20 vs Carleton'!T35+'Nov 21 vs RMC'!T35+'Nov 26 vs Laurier'!T35+'Nov 28 @ Waterloo'!T35+'Dec 4 @ UOIT'!T35+'Dec 5 @ Queen''s'!T35+'Jan 6 vs Toronto'!T35+'Jan 8 vs Waterloo'!T35+'Jan 15 @ Lakehead'!T35+'Jan 16 @ Lakehead'!T35+'Jan 21 vs Brock'!T35+'Jan 23 vs Windsor'!T35+'Jan 28 vs Guelph'!T35+'Jan 30 @ Windsor'!T35+'Feb 5 @ York'!T35+'Feb 6 @ Toronto'!T35+'Feb 10 vs Western'!T35</f>
        <v>2</v>
      </c>
      <c r="U35" s="331">
        <f t="shared" si="20"/>
        <v>6</v>
      </c>
      <c r="V35" s="496">
        <f t="shared" si="49"/>
        <v>0.66666666666666663</v>
      </c>
      <c r="W35" s="50"/>
      <c r="X35" s="15"/>
      <c r="Y35" s="15"/>
      <c r="Z35" s="47"/>
      <c r="AA35" s="286">
        <v>27</v>
      </c>
      <c r="AB35" s="287" t="s">
        <v>91</v>
      </c>
      <c r="AC35" s="317">
        <f t="shared" si="1"/>
        <v>20</v>
      </c>
      <c r="AD35" s="321">
        <f>'Oct 9 vs Concordia'!W35+'Oct 10 vs UQTR'!W35+'Oct 15 vs Guelph'!W35+'Oct 17 @ Western'!W35+'Oct 22 @ Guelph'!W35+'Oct 30 vs York'!W35+'Oct 31 @ Brock'!W35+'Nov 5 @ Laurier'!W35+'Nov 6 vs McGill'!W35+'Nov 13 @ Nipissing'!W35+'Nov 14 @ Laurentian'!W35+'Nov 20 vs Carleton'!W35+'Nov 21 vs RMC'!W35+'Nov 26 vs Laurier'!W35+'Nov 28 @ Waterloo'!W35+'Dec 4 @ UOIT'!W35+'Dec 5 @ Queen''s'!W35+'Jan 6 vs Toronto'!W35+'Jan 8 vs Waterloo'!W35+'Jan 15 @ Lakehead'!W35+'Jan 16 @ Lakehead'!W35+'Jan 21 vs Brock'!W35+'Jan 23 vs Windsor'!W35+'Jan 28 vs Guelph'!W35+'Jan 30 @ Windsor'!W35+'Feb 5 @ York'!W35+'Feb 6 @ Toronto'!W35+'Feb 10 vs Western'!W35</f>
        <v>0.1912152777777778</v>
      </c>
      <c r="AE35" s="174">
        <f>'Oct 9 vs Concordia'!X35+'Oct 10 vs UQTR'!X35+'Oct 15 vs Guelph'!X35+'Oct 17 @ Western'!X35+'Oct 22 @ Guelph'!X35+'Oct 30 vs York'!X35+'Oct 31 @ Brock'!X35+'Nov 5 @ Laurier'!X35+'Nov 6 vs McGill'!X35+'Nov 13 @ Nipissing'!X35+'Nov 14 @ Laurentian'!X35+'Nov 20 vs Carleton'!X35+'Nov 21 vs RMC'!X35+'Nov 26 vs Laurier'!X35+'Nov 28 @ Waterloo'!X35+'Dec 4 @ UOIT'!X35+'Dec 5 @ Queen''s'!X35+'Jan 6 vs Toronto'!X35+'Jan 8 vs Waterloo'!X35+'Jan 15 @ Lakehead'!X35+'Jan 16 @ Lakehead'!X35+'Jan 21 vs Brock'!X35+'Jan 23 vs Windsor'!X35+'Jan 28 vs Guelph'!X35+'Jan 30 @ Windsor'!X35+'Feb 5 @ York'!X35+'Feb 6 @ Toronto'!X35+'Feb 10 vs Western'!X35</f>
        <v>165</v>
      </c>
      <c r="AF35" s="150">
        <f>'Oct 9 vs Concordia'!Y35+'Oct 10 vs UQTR'!Y35+'Oct 15 vs Guelph'!Y35+'Oct 17 @ Western'!Y35+'Oct 22 @ Guelph'!Y35+'Oct 30 vs York'!Y35+'Oct 31 @ Brock'!Y35+'Nov 5 @ Laurier'!Y35+'Nov 6 vs McGill'!Y35+'Nov 13 @ Nipissing'!Y35+'Nov 14 @ Laurentian'!Y35+'Nov 20 vs Carleton'!Y35+'Nov 21 vs RMC'!Y35+'Nov 26 vs Laurier'!Y35+'Nov 28 @ Waterloo'!Y35+'Dec 4 @ UOIT'!Y35+'Dec 5 @ Queen''s'!Y35+'Jan 6 vs Toronto'!Y35+'Jan 8 vs Waterloo'!Y35+'Jan 15 @ Lakehead'!Y35+'Jan 16 @ Lakehead'!Y35+'Jan 21 vs Brock'!Y35+'Jan 23 vs Windsor'!Y35+'Jan 28 vs Guelph'!Y35+'Jan 30 @ Windsor'!Y35+'Feb 5 @ York'!Y35+'Feb 6 @ Toronto'!Y35+'Feb 10 vs Western'!Y35</f>
        <v>148</v>
      </c>
      <c r="AG35" s="289">
        <f t="shared" si="21"/>
        <v>17</v>
      </c>
      <c r="AH35" s="351"/>
      <c r="AI35" s="354"/>
      <c r="AJ35" s="331"/>
      <c r="AK35" s="338"/>
      <c r="AL35" s="331"/>
      <c r="AM35" s="330"/>
      <c r="AN35" s="331"/>
      <c r="AO35" s="338"/>
      <c r="AP35" s="331"/>
      <c r="AQ35" s="330"/>
      <c r="AR35" s="331"/>
      <c r="AS35" s="338"/>
      <c r="AT35" s="331"/>
      <c r="AU35" s="330"/>
      <c r="AV35" s="331"/>
      <c r="AW35" s="338"/>
      <c r="AX35" s="331"/>
      <c r="AY35" s="330"/>
      <c r="BB35" s="404"/>
      <c r="BC35" s="472" t="s">
        <v>214</v>
      </c>
      <c r="BD35" s="444">
        <f t="shared" si="67"/>
        <v>22</v>
      </c>
      <c r="BE35" s="653">
        <f t="shared" si="68"/>
        <v>9.0909090909090912E-2</v>
      </c>
      <c r="BF35" s="155">
        <f t="shared" si="69"/>
        <v>0.40909090909090912</v>
      </c>
      <c r="BG35" s="658">
        <f>BG19/BD19</f>
        <v>0.5</v>
      </c>
      <c r="BH35" s="448"/>
      <c r="BI35" s="358"/>
      <c r="BJ35" s="365"/>
      <c r="BK35" s="404"/>
      <c r="BL35" s="362"/>
      <c r="BM35" s="374"/>
      <c r="BN35" s="496"/>
      <c r="BO35" s="363"/>
      <c r="BP35" s="364"/>
      <c r="BQ35" s="381"/>
      <c r="BR35" s="364"/>
      <c r="BS35" s="365"/>
      <c r="BT35" s="381"/>
      <c r="BU35" s="364"/>
      <c r="BV35" s="364"/>
      <c r="BW35" s="496"/>
      <c r="BX35" s="441">
        <f t="shared" si="70"/>
        <v>0.30556712962962967</v>
      </c>
      <c r="BY35" s="364"/>
      <c r="BZ35" s="364"/>
      <c r="CA35" s="365"/>
      <c r="CB35" s="430"/>
      <c r="CC35" s="430"/>
      <c r="CD35" s="430"/>
      <c r="CE35" s="430"/>
      <c r="CK35" s="366"/>
      <c r="CL35" s="475"/>
      <c r="CM35" s="415"/>
      <c r="CN35" s="366"/>
      <c r="CO35" s="367"/>
      <c r="CP35" s="368"/>
      <c r="CQ35" s="369"/>
      <c r="CR35" s="366"/>
      <c r="CS35" s="369"/>
      <c r="CT35" s="366"/>
      <c r="CU35" s="367"/>
      <c r="CV35" s="388"/>
      <c r="CW35" s="389"/>
      <c r="CX35" s="367"/>
      <c r="CY35" s="368"/>
      <c r="CZ35" s="367"/>
      <c r="DA35" s="367"/>
      <c r="DB35" s="367"/>
      <c r="DC35" s="366"/>
      <c r="DD35" s="367"/>
      <c r="DF35" s="389"/>
      <c r="DG35" s="366"/>
      <c r="DH35" s="367"/>
      <c r="DI35" s="367"/>
      <c r="DJ35" s="369"/>
    </row>
    <row r="36" spans="1:114" ht="31" customHeight="1">
      <c r="A36" s="199">
        <v>41</v>
      </c>
      <c r="B36" s="164" t="s">
        <v>92</v>
      </c>
      <c r="C36" s="161">
        <f>'Oct 9 vs Concordia'!C36+'Oct 10 vs UQTR'!C36+'Oct 15 vs Guelph'!C36+'Oct 17 @ Western'!C36+'Oct 22 @ Guelph'!C36+'Oct 30 vs York'!C36+'Oct 31 @ Brock'!C36+'Nov 5 @ Laurier'!C36+'Nov 6 vs McGill'!C36+'Nov 13 @ Nipissing'!C36+'Nov 14 @ Laurentian'!C36+'Nov 20 vs Carleton'!C36+'Nov 21 vs RMC'!C36+'Nov 26 vs Laurier'!C36+'Nov 28 @ Waterloo'!C36+'Dec 4 @ UOIT'!C36+'Dec 5 @ Queen''s'!C36+'Jan 6 vs Toronto'!C36+'Jan 8 vs Waterloo'!C36+'Jan 15 @ Lakehead'!C36+'Jan 16 @ Lakehead'!C36+'Jan 21 vs Brock'!C36+'Jan 23 vs Windsor'!C36+'Jan 28 vs Guelph'!C36+'Jan 30 @ Windsor'!C36+'Feb 5 @ York'!C36+'Feb 6 @ Toronto'!C36+'Feb 10 vs Western'!C36</f>
        <v>22</v>
      </c>
      <c r="D36" s="23">
        <f>'Oct 9 vs Concordia'!D36+'Oct 10 vs UQTR'!D36+'Oct 15 vs Guelph'!D36+'Oct 17 @ Western'!D36+'Oct 22 @ Guelph'!D36+'Oct 30 vs York'!D36+'Oct 31 @ Brock'!D36+'Nov 5 @ Laurier'!D36+'Nov 6 vs McGill'!D36+'Nov 13 @ Nipissing'!D36+'Nov 14 @ Laurentian'!D36+'Nov 20 vs Carleton'!D36+'Nov 21 vs RMC'!D36+'Nov 26 vs Laurier'!D36+'Nov 28 @ Waterloo'!D36+'Dec 4 @ UOIT'!D36+'Dec 5 @ Queen''s'!D36+'Jan 6 vs Toronto'!D36+'Jan 8 vs Waterloo'!D36+'Jan 15 @ Lakehead'!D36+'Jan 16 @ Lakehead'!D36+'Jan 21 vs Brock'!D36+'Jan 23 vs Windsor'!D36+'Jan 28 vs Guelph'!D36+'Jan 30 @ Windsor'!D36+'Feb 5 @ York'!D36+'Feb 6 @ Toronto'!D36+'Feb 10 vs Western'!D36</f>
        <v>0</v>
      </c>
      <c r="E36" s="23">
        <f>'Oct 9 vs Concordia'!E36+'Oct 10 vs UQTR'!E36+'Oct 15 vs Guelph'!E36+'Oct 17 @ Western'!E36+'Oct 22 @ Guelph'!E36+'Oct 30 vs York'!E36+'Oct 31 @ Brock'!E36+'Nov 5 @ Laurier'!E36+'Nov 6 vs McGill'!E36+'Nov 13 @ Nipissing'!E36+'Nov 14 @ Laurentian'!E36+'Nov 20 vs Carleton'!E36+'Nov 21 vs RMC'!E36+'Nov 26 vs Laurier'!E36+'Nov 28 @ Waterloo'!E36+'Dec 4 @ UOIT'!E36+'Dec 5 @ Queen''s'!E36+'Jan 6 vs Toronto'!E36+'Jan 8 vs Waterloo'!E36+'Jan 15 @ Lakehead'!E36+'Jan 16 @ Lakehead'!E36+'Jan 21 vs Brock'!E36+'Jan 23 vs Windsor'!E36+'Jan 28 vs Guelph'!E36+'Jan 30 @ Windsor'!E36+'Feb 5 @ York'!E36+'Feb 6 @ Toronto'!E36+'Feb 10 vs Western'!E36</f>
        <v>4</v>
      </c>
      <c r="F36" s="79">
        <f t="shared" si="19"/>
        <v>4</v>
      </c>
      <c r="G36" s="173">
        <f>'Oct 9 vs Concordia'!G36+'Oct 10 vs UQTR'!G36+'Oct 15 vs Guelph'!G36+'Oct 17 @ Western'!G36+'Oct 22 @ Guelph'!G36+'Oct 30 vs York'!G36+'Oct 31 @ Brock'!G36+'Nov 5 @ Laurier'!G36+'Nov 6 vs McGill'!G36+'Nov 13 @ Nipissing'!G36+'Nov 14 @ Laurentian'!G36+'Nov 20 vs Carleton'!G36+'Nov 21 vs RMC'!G36+'Nov 26 vs Laurier'!G36+'Nov 28 @ Waterloo'!G36+'Dec 4 @ UOIT'!G36+'Dec 5 @ Queen''s'!G36+'Jan 6 vs Toronto'!G36+'Jan 8 vs Waterloo'!G36+'Jan 15 @ Lakehead'!G36+'Jan 16 @ Lakehead'!G36+'Jan 21 vs Brock'!G36+'Jan 23 vs Windsor'!G36+'Jan 28 vs Guelph'!G36+'Jan 30 @ Windsor'!G36+'Feb 5 @ York'!G36+'Feb 6 @ Toronto'!G36+'Feb 10 vs Western'!G36</f>
        <v>8</v>
      </c>
      <c r="H36" s="23">
        <f>'Oct 9 vs Concordia'!H36+'Oct 10 vs UQTR'!H36+'Oct 15 vs Guelph'!H36+'Oct 17 @ Western'!H36+'Oct 22 @ Guelph'!H36+'Oct 30 vs York'!H36+'Oct 31 @ Brock'!H36+'Nov 5 @ Laurier'!H36+'Nov 6 vs McGill'!H36+'Nov 13 @ Nipissing'!H36+'Nov 14 @ Laurentian'!H36+'Nov 20 vs Carleton'!H36+'Nov 21 vs RMC'!H36+'Nov 26 vs Laurier'!H36+'Nov 28 @ Waterloo'!H36+'Dec 4 @ UOIT'!H36+'Dec 5 @ Queen''s'!H36+'Jan 6 vs Toronto'!H36+'Jan 8 vs Waterloo'!H36+'Jan 15 @ Lakehead'!H36+'Jan 16 @ Lakehead'!H36+'Jan 21 vs Brock'!H36+'Jan 23 vs Windsor'!H36+'Jan 28 vs Guelph'!H36+'Jan 30 @ Windsor'!H36+'Feb 5 @ York'!H36+'Feb 6 @ Toronto'!H36+'Feb 10 vs Western'!H36</f>
        <v>0</v>
      </c>
      <c r="I36" s="23">
        <f>'Oct 9 vs Concordia'!I36+'Oct 10 vs UQTR'!I36+'Oct 15 vs Guelph'!I36+'Oct 17 @ Western'!I36+'Oct 22 @ Guelph'!I36+'Oct 30 vs York'!I36+'Oct 31 @ Brock'!I36+'Nov 5 @ Laurier'!I36+'Nov 6 vs McGill'!I36+'Nov 13 @ Nipissing'!I36+'Nov 14 @ Laurentian'!I36+'Nov 20 vs Carleton'!I36+'Nov 21 vs RMC'!I36+'Nov 26 vs Laurier'!I36+'Nov 28 @ Waterloo'!I36+'Dec 4 @ UOIT'!I36+'Dec 5 @ Queen''s'!I36+'Jan 6 vs Toronto'!I36+'Jan 8 vs Waterloo'!I36+'Jan 15 @ Lakehead'!I36+'Jan 16 @ Lakehead'!I36+'Jan 21 vs Brock'!I36+'Jan 23 vs Windsor'!I36+'Jan 28 vs Guelph'!I36+'Jan 30 @ Windsor'!I36+'Feb 5 @ York'!I36+'Feb 6 @ Toronto'!I36+'Feb 10 vs Western'!I36</f>
        <v>47</v>
      </c>
      <c r="J36" s="79">
        <f>'Oct 9 vs Concordia'!J36+'Oct 10 vs UQTR'!J36+'Oct 15 vs Guelph'!J36+'Oct 17 @ Western'!J36+'Oct 22 @ Guelph'!J36+'Oct 30 vs York'!J36+'Oct 31 @ Brock'!J36+'Nov 5 @ Laurier'!J36+'Nov 6 vs McGill'!J36+'Nov 13 @ Nipissing'!J36+'Nov 14 @ Laurentian'!J36+'Nov 20 vs Carleton'!J36+'Nov 21 vs RMC'!J36+'Nov 26 vs Laurier'!J36+'Nov 28 @ Waterloo'!J36+'Dec 4 @ UOIT'!J36+'Dec 5 @ Queen''s'!J36+'Jan 6 vs Toronto'!J36+'Jan 8 vs Waterloo'!J36+'Jan 15 @ Lakehead'!J36+'Jan 16 @ Lakehead'!J36+'Jan 21 vs Brock'!J36+'Jan 23 vs Windsor'!J36+'Jan 28 vs Guelph'!J36+'Jan 30 @ Windsor'!J36+'Feb 5 @ York'!J36+'Feb 6 @ Toronto'!J36+'Feb 10 vs Western'!J36</f>
        <v>26</v>
      </c>
      <c r="K36" s="176">
        <f t="shared" si="47"/>
        <v>0.55319148936170215</v>
      </c>
      <c r="L36" s="67">
        <f t="shared" si="48"/>
        <v>0</v>
      </c>
      <c r="M36" s="23">
        <f>'Oct 9 vs Concordia'!M36+'Oct 10 vs UQTR'!M36+'Oct 15 vs Guelph'!M36+'Oct 17 @ Western'!M36+'Oct 22 @ Guelph'!M36+'Oct 30 vs York'!M36+'Oct 31 @ Brock'!M36+'Nov 5 @ Laurier'!M36+'Nov 6 vs McGill'!M36+'Nov 13 @ Nipissing'!M36+'Nov 14 @ Laurentian'!M36+'Nov 20 vs Carleton'!M36+'Nov 21 vs RMC'!M36+'Nov 26 vs Laurier'!M36+'Nov 28 @ Waterloo'!M36+'Dec 4 @ UOIT'!M36+'Dec 5 @ Queen''s'!M36+'Jan 6 vs Toronto'!M36+'Jan 8 vs Waterloo'!M36+'Jan 15 @ Lakehead'!M36+'Jan 16 @ Lakehead'!M36+'Jan 21 vs Brock'!M36+'Jan 23 vs Windsor'!M36+'Jan 28 vs Guelph'!M36+'Jan 30 @ Windsor'!M36+'Feb 5 @ York'!M36+'Feb 6 @ Toronto'!M36+'Feb 10 vs Western'!M36</f>
        <v>0</v>
      </c>
      <c r="N36" s="79">
        <f>'Oct 9 vs Concordia'!N36+'Oct 10 vs UQTR'!N36+'Oct 15 vs Guelph'!N36+'Oct 17 @ Western'!N36+'Oct 22 @ Guelph'!N36+'Oct 30 vs York'!N36+'Oct 31 @ Brock'!N36+'Nov 5 @ Laurier'!N36+'Nov 6 vs McGill'!N36+'Nov 13 @ Nipissing'!N36+'Nov 14 @ Laurentian'!N36+'Nov 20 vs Carleton'!N36+'Nov 21 vs RMC'!N36+'Nov 26 vs Laurier'!N36+'Nov 28 @ Waterloo'!N36+'Dec 4 @ UOIT'!N36+'Dec 5 @ Queen''s'!N36+'Jan 6 vs Toronto'!N36+'Jan 8 vs Waterloo'!N36+'Jan 15 @ Lakehead'!N36+'Jan 16 @ Lakehead'!N36+'Jan 21 vs Brock'!N36+'Jan 23 vs Windsor'!N36+'Jan 28 vs Guelph'!N36+'Jan 30 @ Windsor'!N36+'Feb 5 @ York'!N36+'Feb 6 @ Toronto'!N36+'Feb 10 vs Western'!N36</f>
        <v>0</v>
      </c>
      <c r="O36" s="173">
        <f>'Oct 9 vs Concordia'!O36+'Oct 10 vs UQTR'!O36+'Oct 15 vs Guelph'!O36+'Oct 17 @ Western'!O36+'Oct 22 @ Guelph'!O36+'Oct 30 vs York'!O36+'Oct 31 @ Brock'!O36+'Nov 5 @ Laurier'!O36+'Nov 6 vs McGill'!O36+'Nov 13 @ Nipissing'!O36+'Nov 14 @ Laurentian'!O36+'Nov 20 vs Carleton'!O36+'Nov 21 vs RMC'!O36+'Nov 26 vs Laurier'!O36+'Nov 28 @ Waterloo'!O36+'Dec 4 @ UOIT'!O36+'Dec 5 @ Queen''s'!O36+'Jan 6 vs Toronto'!O36+'Jan 8 vs Waterloo'!O36+'Jan 15 @ Lakehead'!O36+'Jan 16 @ Lakehead'!O36+'Jan 21 vs Brock'!O36+'Jan 23 vs Windsor'!O36+'Jan 28 vs Guelph'!O36+'Jan 30 @ Windsor'!O36+'Feb 5 @ York'!O36+'Feb 6 @ Toronto'!O36+'Feb 10 vs Western'!O36</f>
        <v>0</v>
      </c>
      <c r="P36" s="23">
        <f>'Oct 9 vs Concordia'!P36+'Oct 10 vs UQTR'!P36+'Oct 15 vs Guelph'!P36+'Oct 17 @ Western'!P36+'Oct 22 @ Guelph'!P36+'Oct 30 vs York'!P36+'Oct 31 @ Brock'!P36+'Nov 5 @ Laurier'!P36+'Nov 6 vs McGill'!P36+'Nov 13 @ Nipissing'!P36+'Nov 14 @ Laurentian'!P36+'Nov 20 vs Carleton'!P36+'Nov 21 vs RMC'!P36+'Nov 26 vs Laurier'!P36+'Nov 28 @ Waterloo'!P36+'Dec 4 @ UOIT'!P36+'Dec 5 @ Queen''s'!P36+'Jan 6 vs Toronto'!P36+'Jan 8 vs Waterloo'!P36+'Jan 15 @ Lakehead'!P36+'Jan 16 @ Lakehead'!P36+'Jan 21 vs Brock'!P36+'Jan 23 vs Windsor'!P36+'Jan 28 vs Guelph'!P36+'Jan 30 @ Windsor'!P36+'Feb 5 @ York'!P36+'Feb 6 @ Toronto'!P36+'Feb 10 vs Western'!P36</f>
        <v>0</v>
      </c>
      <c r="Q36" s="23">
        <f>'Oct 9 vs Concordia'!Q36+'Oct 10 vs UQTR'!Q36+'Oct 15 vs Guelph'!Q36+'Oct 17 @ Western'!Q36+'Oct 22 @ Guelph'!Q36+'Oct 30 vs York'!Q36+'Oct 31 @ Brock'!Q36+'Nov 5 @ Laurier'!Q36+'Nov 6 vs McGill'!Q36+'Nov 13 @ Nipissing'!Q36+'Nov 14 @ Laurentian'!Q36+'Nov 20 vs Carleton'!Q36+'Nov 21 vs RMC'!Q36+'Nov 26 vs Laurier'!Q36+'Nov 28 @ Waterloo'!Q36+'Dec 4 @ UOIT'!Q36+'Dec 5 @ Queen''s'!Q36+'Jan 6 vs Toronto'!Q36+'Jan 8 vs Waterloo'!Q36+'Jan 15 @ Lakehead'!Q36+'Jan 16 @ Lakehead'!Q36+'Jan 21 vs Brock'!Q36+'Jan 23 vs Windsor'!Q36+'Jan 28 vs Guelph'!Q36+'Jan 30 @ Windsor'!Q36+'Feb 5 @ York'!Q36+'Feb 6 @ Toronto'!Q36+'Feb 10 vs Western'!Q36</f>
        <v>0</v>
      </c>
      <c r="R36" s="181">
        <f>'Oct 9 vs Concordia'!R36+'Oct 10 vs UQTR'!R36+'Oct 15 vs Guelph'!R36+'Oct 17 @ Western'!R36+'Oct 22 @ Guelph'!R36+'Oct 30 vs York'!R36+'Oct 31 @ Brock'!R36+'Nov 5 @ Laurier'!R36+'Nov 6 vs McGill'!R36+'Nov 13 @ Nipissing'!R36+'Nov 14 @ Laurentian'!R36+'Nov 20 vs Carleton'!R36+'Nov 21 vs RMC'!R36+'Nov 26 vs Laurier'!R36+'Nov 28 @ Waterloo'!R36+'Dec 4 @ UOIT'!R36+'Dec 5 @ Queen''s'!R36+'Jan 6 vs Toronto'!R36+'Jan 8 vs Waterloo'!R36+'Jan 15 @ Lakehead'!R36+'Jan 16 @ Lakehead'!R36+'Jan 21 vs Brock'!R36+'Jan 23 vs Windsor'!R36+'Jan 28 vs Guelph'!R36+'Jan 30 @ Windsor'!R36+'Feb 5 @ York'!R36+'Feb 6 @ Toronto'!R36+'Feb 10 vs Western'!R36</f>
        <v>37</v>
      </c>
      <c r="S36" s="161">
        <f>'Oct 9 vs Concordia'!S36+'Oct 10 vs UQTR'!S36+'Oct 15 vs Guelph'!S36+'Oct 17 @ Western'!S36+'Oct 22 @ Guelph'!S36+'Oct 30 vs York'!S36+'Oct 31 @ Brock'!S36+'Nov 5 @ Laurier'!S36+'Nov 6 vs McGill'!S36+'Nov 13 @ Nipissing'!S36+'Nov 14 @ Laurentian'!S36+'Nov 20 vs Carleton'!S36+'Nov 21 vs RMC'!S36+'Nov 26 vs Laurier'!S36+'Nov 28 @ Waterloo'!S36+'Dec 4 @ UOIT'!S36+'Dec 5 @ Queen''s'!S36+'Jan 6 vs Toronto'!S36+'Jan 8 vs Waterloo'!S36+'Jan 15 @ Lakehead'!S36+'Jan 16 @ Lakehead'!S36+'Jan 21 vs Brock'!S36+'Jan 23 vs Windsor'!S36+'Jan 28 vs Guelph'!S36+'Jan 30 @ Windsor'!S36+'Feb 5 @ York'!S36+'Feb 6 @ Toronto'!S36+'Feb 10 vs Western'!S36</f>
        <v>0</v>
      </c>
      <c r="T36" s="23">
        <f>'Oct 9 vs Concordia'!T36+'Oct 10 vs UQTR'!T36+'Oct 15 vs Guelph'!T36+'Oct 17 @ Western'!T36+'Oct 22 @ Guelph'!T36+'Oct 30 vs York'!T36+'Oct 31 @ Brock'!T36+'Nov 5 @ Laurier'!T36+'Nov 6 vs McGill'!T36+'Nov 13 @ Nipissing'!T36+'Nov 14 @ Laurentian'!T36+'Nov 20 vs Carleton'!T36+'Nov 21 vs RMC'!T36+'Nov 26 vs Laurier'!T36+'Nov 28 @ Waterloo'!T36+'Dec 4 @ UOIT'!T36+'Dec 5 @ Queen''s'!T36+'Jan 6 vs Toronto'!T36+'Jan 8 vs Waterloo'!T36+'Jan 15 @ Lakehead'!T36+'Jan 16 @ Lakehead'!T36+'Jan 21 vs Brock'!T36+'Jan 23 vs Windsor'!T36+'Jan 28 vs Guelph'!T36+'Jan 30 @ Windsor'!T36+'Feb 5 @ York'!T36+'Feb 6 @ Toronto'!T36+'Feb 10 vs Western'!T36</f>
        <v>0</v>
      </c>
      <c r="U36" s="23">
        <f t="shared" si="20"/>
        <v>0</v>
      </c>
      <c r="V36" s="375" t="e">
        <f t="shared" si="49"/>
        <v>#DIV/0!</v>
      </c>
      <c r="W36" s="50"/>
      <c r="X36" s="15"/>
      <c r="Y36" s="15"/>
      <c r="Z36" s="47"/>
      <c r="AA36" s="255">
        <v>41</v>
      </c>
      <c r="AB36" s="262" t="s">
        <v>92</v>
      </c>
      <c r="AC36" s="318">
        <f t="shared" si="1"/>
        <v>22</v>
      </c>
      <c r="AD36" s="320">
        <f>'Oct 9 vs Concordia'!W36+'Oct 10 vs UQTR'!W36+'Oct 15 vs Guelph'!W36+'Oct 17 @ Western'!W36+'Oct 22 @ Guelph'!W36+'Oct 30 vs York'!W36+'Oct 31 @ Brock'!W36+'Nov 5 @ Laurier'!W36+'Nov 6 vs McGill'!W36+'Nov 13 @ Nipissing'!W36+'Nov 14 @ Laurentian'!W36+'Nov 20 vs Carleton'!W36+'Nov 21 vs RMC'!W27+'Nov 26 vs Laurier'!W36+'Nov 28 @ Waterloo'!W36+'Dec 4 @ UOIT'!W36+'Dec 5 @ Queen''s'!W36+'Jan 6 vs Toronto'!W36+'Jan 8 vs Waterloo'!W36+'Jan 15 @ Lakehead'!W36+'Jan 16 @ Lakehead'!W36+'Jan 21 vs Brock'!W36+'Jan 23 vs Windsor'!W36+'Jan 28 vs Guelph'!W36+'Jan 30 @ Windsor'!W36+'Feb 5 @ York'!W36+'Feb 6 @ Toronto'!W36+'Feb 10 vs Western'!W36</f>
        <v>0.21178240740740739</v>
      </c>
      <c r="AE36" s="173">
        <f>'Oct 9 vs Concordia'!X36+'Oct 10 vs UQTR'!X36+'Oct 15 vs Guelph'!X36+'Oct 17 @ Western'!X36+'Oct 22 @ Guelph'!X36+'Oct 30 vs York'!X36+'Oct 31 @ Brock'!X36+'Nov 5 @ Laurier'!X36+'Nov 6 vs McGill'!X36+'Nov 13 @ Nipissing'!X36+'Nov 14 @ Laurentian'!X36+'Nov 20 vs Carleton'!X36+'Nov 21 vs RMC'!X36+'Nov 26 vs Laurier'!X36+'Nov 28 @ Waterloo'!X36+'Dec 4 @ UOIT'!X36+'Dec 5 @ Queen''s'!X36+'Jan 6 vs Toronto'!X36+'Jan 8 vs Waterloo'!X36+'Jan 15 @ Lakehead'!X36+'Jan 16 @ Lakehead'!X36+'Jan 21 vs Brock'!X36+'Jan 23 vs Windsor'!X36+'Jan 28 vs Guelph'!X36+'Jan 30 @ Windsor'!X36+'Feb 5 @ York'!X36+'Feb 6 @ Toronto'!X36+'Feb 10 vs Western'!X36</f>
        <v>158</v>
      </c>
      <c r="AF36" s="23">
        <f>'Oct 9 vs Concordia'!Y36+'Oct 10 vs UQTR'!Y36+'Oct 15 vs Guelph'!Y36+'Oct 17 @ Western'!Y36+'Oct 22 @ Guelph'!Y36+'Oct 30 vs York'!Y36+'Oct 31 @ Brock'!Y36+'Nov 5 @ Laurier'!Y36+'Nov 6 vs McGill'!Y36+'Nov 13 @ Nipissing'!Y36+'Nov 14 @ Laurentian'!Y36+'Nov 20 vs Carleton'!Y36+'Nov 21 vs RMC'!Y36+'Nov 26 vs Laurier'!Y36+'Nov 28 @ Waterloo'!Y36+'Dec 4 @ UOIT'!Y36+'Dec 5 @ Queen''s'!Y36+'Jan 6 vs Toronto'!Y36+'Jan 8 vs Waterloo'!Y36+'Jan 15 @ Lakehead'!Y36+'Jan 16 @ Lakehead'!Y36+'Jan 21 vs Brock'!Y36+'Jan 23 vs Windsor'!Y36+'Jan 28 vs Guelph'!Y36+'Jan 30 @ Windsor'!Y36+'Feb 5 @ York'!Y36+'Feb 6 @ Toronto'!Y36+'Feb 10 vs Western'!Y36</f>
        <v>173</v>
      </c>
      <c r="AG36" s="290">
        <f t="shared" si="21"/>
        <v>-15</v>
      </c>
      <c r="AH36" s="352"/>
      <c r="AI36" s="355"/>
      <c r="AJ36" s="23"/>
      <c r="AK36" s="339"/>
      <c r="AL36" s="23"/>
      <c r="AM36" s="173"/>
      <c r="AN36" s="23"/>
      <c r="AO36" s="339"/>
      <c r="AP36" s="23"/>
      <c r="AQ36" s="173"/>
      <c r="AR36" s="23"/>
      <c r="AS36" s="339"/>
      <c r="AT36" s="23"/>
      <c r="AU36" s="173"/>
      <c r="AV36" s="23"/>
      <c r="AW36" s="339"/>
      <c r="AX36" s="23"/>
      <c r="AY36" s="173"/>
      <c r="BB36" s="173"/>
      <c r="BC36" s="471" t="s">
        <v>215</v>
      </c>
      <c r="BD36" s="443">
        <f t="shared" si="67"/>
        <v>6</v>
      </c>
      <c r="BE36" s="651">
        <f t="shared" si="68"/>
        <v>0</v>
      </c>
      <c r="BF36" s="24">
        <f t="shared" si="69"/>
        <v>0</v>
      </c>
      <c r="BG36" s="349">
        <f>BG20/BX20</f>
        <v>0</v>
      </c>
      <c r="BH36" s="181"/>
      <c r="BI36" s="173"/>
      <c r="BJ36" s="236"/>
      <c r="BK36" s="173"/>
      <c r="BL36" s="79"/>
      <c r="BM36" s="34"/>
      <c r="BN36" s="375"/>
      <c r="BO36" s="221"/>
      <c r="BP36" s="506"/>
      <c r="BQ36" s="507"/>
      <c r="BR36" s="506"/>
      <c r="BS36" s="236"/>
      <c r="BT36" s="507"/>
      <c r="BU36" s="506"/>
      <c r="BV36" s="506"/>
      <c r="BW36" s="375"/>
      <c r="BX36" s="440">
        <f t="shared" si="70"/>
        <v>3.005787037037037E-2</v>
      </c>
      <c r="BY36" s="506"/>
      <c r="BZ36" s="506"/>
      <c r="CA36" s="236"/>
      <c r="CB36" s="141"/>
      <c r="CC36" s="141"/>
      <c r="CD36" s="141"/>
      <c r="CE36" s="141"/>
      <c r="CK36" s="419"/>
      <c r="CL36" s="420"/>
      <c r="CM36" s="421">
        <f t="shared" ref="CM36:DJ36" ca="1" si="71">SUM(CM16:CM41)</f>
        <v>209</v>
      </c>
      <c r="CN36" s="422">
        <f t="shared" ca="1" si="71"/>
        <v>46</v>
      </c>
      <c r="CO36" s="423">
        <f t="shared" ca="1" si="71"/>
        <v>63</v>
      </c>
      <c r="CP36" s="420">
        <f t="shared" ca="1" si="71"/>
        <v>109</v>
      </c>
      <c r="CQ36" s="424">
        <f t="shared" ca="1" si="71"/>
        <v>-6</v>
      </c>
      <c r="CR36" s="422">
        <f t="shared" ca="1" si="71"/>
        <v>118</v>
      </c>
      <c r="CS36" s="424">
        <f t="shared" ca="1" si="71"/>
        <v>151</v>
      </c>
      <c r="CT36" s="422">
        <f t="shared" ca="1" si="71"/>
        <v>582</v>
      </c>
      <c r="CU36" s="423">
        <f t="shared" ca="1" si="71"/>
        <v>445</v>
      </c>
      <c r="CV36" s="425" t="e">
        <f t="shared" si="71"/>
        <v>#DIV/0!</v>
      </c>
      <c r="CW36" s="426" t="e">
        <f t="shared" si="71"/>
        <v>#DIV/0!</v>
      </c>
      <c r="CX36" s="423">
        <f t="shared" ca="1" si="71"/>
        <v>4</v>
      </c>
      <c r="CY36" s="424">
        <f t="shared" ca="1" si="71"/>
        <v>2</v>
      </c>
      <c r="CZ36" s="427">
        <f t="shared" ca="1" si="71"/>
        <v>7</v>
      </c>
      <c r="DA36" s="423">
        <f t="shared" ca="1" si="71"/>
        <v>2</v>
      </c>
      <c r="DB36" s="423">
        <f t="shared" ca="1" si="71"/>
        <v>2</v>
      </c>
      <c r="DC36" s="422">
        <f t="shared" ca="1" si="71"/>
        <v>584</v>
      </c>
      <c r="DD36" s="423">
        <f t="shared" ca="1" si="71"/>
        <v>476</v>
      </c>
      <c r="DE36" s="423">
        <f t="shared" ca="1" si="71"/>
        <v>1060</v>
      </c>
      <c r="DF36" s="426" t="e">
        <f t="shared" si="71"/>
        <v>#DIV/0!</v>
      </c>
      <c r="DG36" s="478">
        <f t="shared" ca="1" si="71"/>
        <v>1.6397337962962963</v>
      </c>
      <c r="DH36" s="423">
        <f t="shared" ca="1" si="71"/>
        <v>1318</v>
      </c>
      <c r="DI36" s="423">
        <f t="shared" ca="1" si="71"/>
        <v>1319</v>
      </c>
      <c r="DJ36" s="424">
        <f t="shared" ca="1" si="71"/>
        <v>-1</v>
      </c>
    </row>
    <row r="37" spans="1:114" ht="31" customHeight="1">
      <c r="A37" s="175">
        <v>42</v>
      </c>
      <c r="B37" s="165" t="s">
        <v>93</v>
      </c>
      <c r="C37" s="162">
        <f>'Oct 9 vs Concordia'!C37+'Oct 10 vs UQTR'!C37+'Oct 15 vs Guelph'!C37+'Oct 17 @ Western'!C37+'Oct 22 @ Guelph'!C37+'Oct 30 vs York'!C37+'Oct 31 @ Brock'!C37+'Nov 5 @ Laurier'!C37+'Nov 6 vs McGill'!C37+'Nov 13 @ Nipissing'!C37+'Nov 14 @ Laurentian'!C37+'Nov 20 vs Carleton'!C37+'Nov 21 vs RMC'!C37+'Nov 26 vs Laurier'!C37+'Nov 28 @ Waterloo'!C37+'Dec 4 @ UOIT'!C37+'Dec 5 @ Queen''s'!C37+'Jan 6 vs Toronto'!C37+'Jan 8 vs Waterloo'!C37+'Jan 15 @ Lakehead'!C37+'Jan 16 @ Lakehead'!C37+'Jan 21 vs Brock'!C37+'Jan 23 vs Windsor'!C37+'Jan 28 vs Guelph'!C37+'Jan 30 @ Windsor'!C37+'Feb 5 @ York'!C37+'Feb 6 @ Toronto'!C37+'Feb 10 vs Western'!C37</f>
        <v>22</v>
      </c>
      <c r="D37" s="150">
        <f>'Oct 9 vs Concordia'!D37+'Oct 10 vs UQTR'!D37+'Oct 15 vs Guelph'!D37+'Oct 17 @ Western'!D37+'Oct 22 @ Guelph'!D37+'Oct 30 vs York'!D37+'Oct 31 @ Brock'!D37+'Nov 5 @ Laurier'!D37+'Nov 6 vs McGill'!D37+'Nov 13 @ Nipissing'!D37+'Nov 14 @ Laurentian'!D37+'Nov 20 vs Carleton'!D37+'Nov 21 vs RMC'!D37+'Nov 26 vs Laurier'!D37+'Nov 28 @ Waterloo'!D37+'Dec 4 @ UOIT'!D37+'Dec 5 @ Queen''s'!D37+'Jan 6 vs Toronto'!D37+'Jan 8 vs Waterloo'!D37+'Jan 15 @ Lakehead'!D37+'Jan 16 @ Lakehead'!D37+'Jan 21 vs Brock'!D37+'Jan 23 vs Windsor'!D37+'Jan 28 vs Guelph'!D37+'Jan 30 @ Windsor'!D37+'Feb 5 @ York'!D37+'Feb 6 @ Toronto'!D37+'Feb 10 vs Western'!D37</f>
        <v>6</v>
      </c>
      <c r="E37" s="150">
        <f>'Oct 9 vs Concordia'!E37+'Oct 10 vs UQTR'!E37+'Oct 15 vs Guelph'!E37+'Oct 17 @ Western'!E37+'Oct 22 @ Guelph'!E37+'Oct 30 vs York'!E37+'Oct 31 @ Brock'!E37+'Nov 5 @ Laurier'!E37+'Nov 6 vs McGill'!E37+'Nov 13 @ Nipissing'!E37+'Nov 14 @ Laurentian'!E37+'Nov 20 vs Carleton'!E37+'Nov 21 vs RMC'!E37+'Nov 26 vs Laurier'!E37+'Nov 28 @ Waterloo'!E37+'Dec 4 @ UOIT'!E37+'Dec 5 @ Queen''s'!E37+'Jan 6 vs Toronto'!E37+'Jan 8 vs Waterloo'!E37+'Jan 15 @ Lakehead'!E37+'Jan 16 @ Lakehead'!E37+'Jan 21 vs Brock'!E37+'Jan 23 vs Windsor'!E37+'Jan 28 vs Guelph'!E37+'Jan 30 @ Windsor'!E37+'Feb 5 @ York'!E37+'Feb 6 @ Toronto'!E37+'Feb 10 vs Western'!E37</f>
        <v>2</v>
      </c>
      <c r="F37" s="170">
        <f t="shared" si="19"/>
        <v>8</v>
      </c>
      <c r="G37" s="174">
        <f>'Oct 9 vs Concordia'!G37+'Oct 10 vs UQTR'!G37+'Oct 15 vs Guelph'!G37+'Oct 17 @ Western'!G37+'Oct 22 @ Guelph'!G37+'Oct 30 vs York'!G37+'Oct 31 @ Brock'!G37+'Nov 5 @ Laurier'!G37+'Nov 6 vs McGill'!G37+'Nov 13 @ Nipissing'!G37+'Nov 14 @ Laurentian'!G37+'Nov 20 vs Carleton'!G37+'Nov 21 vs RMC'!G37+'Nov 26 vs Laurier'!G37+'Nov 28 @ Waterloo'!G37+'Dec 4 @ UOIT'!G37+'Dec 5 @ Queen''s'!G37+'Jan 6 vs Toronto'!G37+'Jan 8 vs Waterloo'!G37+'Jan 15 @ Lakehead'!G37+'Jan 16 @ Lakehead'!G37+'Jan 21 vs Brock'!G37+'Jan 23 vs Windsor'!G37+'Jan 28 vs Guelph'!G37+'Jan 30 @ Windsor'!G37+'Feb 5 @ York'!G37+'Feb 6 @ Toronto'!G37+'Feb 10 vs Western'!G37</f>
        <v>36</v>
      </c>
      <c r="H37" s="150">
        <f>'Oct 9 vs Concordia'!H37+'Oct 10 vs UQTR'!H37+'Oct 15 vs Guelph'!H37+'Oct 17 @ Western'!H37+'Oct 22 @ Guelph'!H37+'Oct 30 vs York'!H37+'Oct 31 @ Brock'!H37+'Nov 5 @ Laurier'!H37+'Nov 6 vs McGill'!H37+'Nov 13 @ Nipissing'!H37+'Nov 14 @ Laurentian'!H37+'Nov 20 vs Carleton'!H37+'Nov 21 vs RMC'!H37+'Nov 26 vs Laurier'!H37+'Nov 28 @ Waterloo'!H37+'Dec 4 @ UOIT'!H37+'Dec 5 @ Queen''s'!H37+'Jan 6 vs Toronto'!H37+'Jan 8 vs Waterloo'!H37+'Jan 15 @ Lakehead'!H37+'Jan 16 @ Lakehead'!H37+'Jan 21 vs Brock'!H37+'Jan 23 vs Windsor'!H37+'Jan 28 vs Guelph'!H37+'Jan 30 @ Windsor'!H37+'Feb 5 @ York'!H37+'Feb 6 @ Toronto'!H37+'Feb 10 vs Western'!H37</f>
        <v>-6</v>
      </c>
      <c r="I37" s="150">
        <f>'Oct 9 vs Concordia'!I37+'Oct 10 vs UQTR'!I37+'Oct 15 vs Guelph'!I37+'Oct 17 @ Western'!I37+'Oct 22 @ Guelph'!I37+'Oct 30 vs York'!I37+'Oct 31 @ Brock'!I37+'Nov 5 @ Laurier'!I37+'Nov 6 vs McGill'!I37+'Nov 13 @ Nipissing'!I37+'Nov 14 @ Laurentian'!I37+'Nov 20 vs Carleton'!I37+'Nov 21 vs RMC'!I37+'Nov 26 vs Laurier'!I37+'Nov 28 @ Waterloo'!I37+'Dec 4 @ UOIT'!I37+'Dec 5 @ Queen''s'!I37+'Jan 6 vs Toronto'!I37+'Jan 8 vs Waterloo'!I37+'Jan 15 @ Lakehead'!I37+'Jan 16 @ Lakehead'!I37+'Jan 21 vs Brock'!I37+'Jan 23 vs Windsor'!I37+'Jan 28 vs Guelph'!I37+'Jan 30 @ Windsor'!I37+'Feb 5 @ York'!I37+'Feb 6 @ Toronto'!I37+'Feb 10 vs Western'!I37</f>
        <v>56</v>
      </c>
      <c r="J37" s="170">
        <f>'Oct 9 vs Concordia'!J37+'Oct 10 vs UQTR'!J37+'Oct 15 vs Guelph'!J37+'Oct 17 @ Western'!J37+'Oct 22 @ Guelph'!J37+'Oct 30 vs York'!J37+'Oct 31 @ Brock'!J37+'Nov 5 @ Laurier'!J37+'Nov 6 vs McGill'!J37+'Nov 13 @ Nipissing'!J37+'Nov 14 @ Laurentian'!J37+'Nov 20 vs Carleton'!J37+'Nov 21 vs RMC'!J37+'Nov 26 vs Laurier'!J37+'Nov 28 @ Waterloo'!J37+'Dec 4 @ UOIT'!J37+'Dec 5 @ Queen''s'!J37+'Jan 6 vs Toronto'!J37+'Jan 8 vs Waterloo'!J37+'Jan 15 @ Lakehead'!J37+'Jan 16 @ Lakehead'!J37+'Jan 21 vs Brock'!J37+'Jan 23 vs Windsor'!J37+'Jan 28 vs Guelph'!J37+'Jan 30 @ Windsor'!J37+'Feb 5 @ York'!J37+'Feb 6 @ Toronto'!J37+'Feb 10 vs Western'!J37</f>
        <v>45</v>
      </c>
      <c r="K37" s="177">
        <f t="shared" si="47"/>
        <v>0.8035714285714286</v>
      </c>
      <c r="L37" s="151">
        <f t="shared" si="48"/>
        <v>0.13333333333333333</v>
      </c>
      <c r="M37" s="150">
        <f>'Oct 9 vs Concordia'!M37+'Oct 10 vs UQTR'!M37+'Oct 15 vs Guelph'!M37+'Oct 17 @ Western'!M37+'Oct 22 @ Guelph'!M37+'Oct 30 vs York'!M37+'Oct 31 @ Brock'!M37+'Nov 5 @ Laurier'!M37+'Nov 6 vs McGill'!M37+'Nov 13 @ Nipissing'!M37+'Nov 14 @ Laurentian'!M37+'Nov 20 vs Carleton'!M37+'Nov 21 vs RMC'!M37+'Nov 26 vs Laurier'!M37+'Nov 28 @ Waterloo'!M37+'Dec 4 @ UOIT'!M37+'Dec 5 @ Queen''s'!M37+'Jan 6 vs Toronto'!M37+'Jan 8 vs Waterloo'!M37+'Jan 15 @ Lakehead'!M37+'Jan 16 @ Lakehead'!M37+'Jan 21 vs Brock'!M37+'Jan 23 vs Windsor'!M37+'Jan 28 vs Guelph'!M37+'Jan 30 @ Windsor'!M37+'Feb 5 @ York'!M37+'Feb 6 @ Toronto'!M37+'Feb 10 vs Western'!M37</f>
        <v>1</v>
      </c>
      <c r="N37" s="170">
        <f>'Oct 9 vs Concordia'!N37+'Oct 10 vs UQTR'!N37+'Oct 15 vs Guelph'!N37+'Oct 17 @ Western'!N37+'Oct 22 @ Guelph'!N37+'Oct 30 vs York'!N37+'Oct 31 @ Brock'!N37+'Nov 5 @ Laurier'!N37+'Nov 6 vs McGill'!N37+'Nov 13 @ Nipissing'!N37+'Nov 14 @ Laurentian'!N37+'Nov 20 vs Carleton'!N37+'Nov 21 vs RMC'!N37+'Nov 26 vs Laurier'!N37+'Nov 28 @ Waterloo'!N37+'Dec 4 @ UOIT'!N37+'Dec 5 @ Queen''s'!N37+'Jan 6 vs Toronto'!N37+'Jan 8 vs Waterloo'!N37+'Jan 15 @ Lakehead'!N37+'Jan 16 @ Lakehead'!N37+'Jan 21 vs Brock'!N37+'Jan 23 vs Windsor'!N37+'Jan 28 vs Guelph'!N37+'Jan 30 @ Windsor'!N37+'Feb 5 @ York'!N37+'Feb 6 @ Toronto'!N37+'Feb 10 vs Western'!N37</f>
        <v>0</v>
      </c>
      <c r="O37" s="174">
        <f>'Oct 9 vs Concordia'!O37+'Oct 10 vs UQTR'!O37+'Oct 15 vs Guelph'!O37+'Oct 17 @ Western'!O37+'Oct 22 @ Guelph'!O37+'Oct 30 vs York'!O37+'Oct 31 @ Brock'!O37+'Nov 5 @ Laurier'!O37+'Nov 6 vs McGill'!O37+'Nov 13 @ Nipissing'!O37+'Nov 14 @ Laurentian'!O37+'Nov 20 vs Carleton'!O37+'Nov 21 vs RMC'!O37+'Nov 26 vs Laurier'!O37+'Nov 28 @ Waterloo'!O37+'Dec 4 @ UOIT'!O37+'Dec 5 @ Queen''s'!O37+'Jan 6 vs Toronto'!O37+'Jan 8 vs Waterloo'!O37+'Jan 15 @ Lakehead'!O37+'Jan 16 @ Lakehead'!O37+'Jan 21 vs Brock'!O37+'Jan 23 vs Windsor'!O37+'Jan 28 vs Guelph'!O37+'Jan 30 @ Windsor'!O37+'Feb 5 @ York'!O37+'Feb 6 @ Toronto'!O37+'Feb 10 vs Western'!O37</f>
        <v>1</v>
      </c>
      <c r="P37" s="150">
        <f>'Oct 9 vs Concordia'!P37+'Oct 10 vs UQTR'!P37+'Oct 15 vs Guelph'!P37+'Oct 17 @ Western'!P37+'Oct 22 @ Guelph'!P37+'Oct 30 vs York'!P37+'Oct 31 @ Brock'!P37+'Nov 5 @ Laurier'!P37+'Nov 6 vs McGill'!P37+'Nov 13 @ Nipissing'!P37+'Nov 14 @ Laurentian'!P37+'Nov 20 vs Carleton'!P37+'Nov 21 vs RMC'!P37+'Nov 26 vs Laurier'!P37+'Nov 28 @ Waterloo'!P37+'Dec 4 @ UOIT'!P37+'Dec 5 @ Queen''s'!P37+'Jan 6 vs Toronto'!P37+'Jan 8 vs Waterloo'!P37+'Jan 15 @ Lakehead'!P37+'Jan 16 @ Lakehead'!P37+'Jan 21 vs Brock'!P37+'Jan 23 vs Windsor'!P37+'Jan 28 vs Guelph'!P37+'Jan 30 @ Windsor'!P37+'Feb 5 @ York'!P37+'Feb 6 @ Toronto'!P37+'Feb 10 vs Western'!P37</f>
        <v>0</v>
      </c>
      <c r="Q37" s="331">
        <f>'Oct 9 vs Concordia'!Q37+'Oct 10 vs UQTR'!Q37+'Oct 15 vs Guelph'!Q37+'Oct 17 @ Western'!Q37+'Oct 22 @ Guelph'!Q37+'Oct 30 vs York'!Q37+'Oct 31 @ Brock'!Q37+'Nov 5 @ Laurier'!Q37+'Nov 6 vs McGill'!Q37+'Nov 13 @ Nipissing'!Q37+'Nov 14 @ Laurentian'!Q37+'Nov 20 vs Carleton'!Q37+'Nov 21 vs RMC'!Q37+'Nov 26 vs Laurier'!Q37+'Nov 28 @ Waterloo'!Q37+'Dec 4 @ UOIT'!Q37+'Dec 5 @ Queen''s'!Q37+'Jan 6 vs Toronto'!Q37+'Jan 8 vs Waterloo'!Q37+'Jan 15 @ Lakehead'!Q37+'Jan 16 @ Lakehead'!Q37+'Jan 21 vs Brock'!Q37+'Jan 23 vs Windsor'!Q37+'Jan 28 vs Guelph'!Q37+'Jan 30 @ Windsor'!Q37+'Feb 5 @ York'!Q37+'Feb 6 @ Toronto'!Q37+'Feb 10 vs Western'!Q37</f>
        <v>0</v>
      </c>
      <c r="R37" s="182">
        <f>'Oct 9 vs Concordia'!R37+'Oct 10 vs UQTR'!R37+'Oct 15 vs Guelph'!R37+'Oct 17 @ Western'!R37+'Oct 22 @ Guelph'!R37+'Oct 30 vs York'!R37+'Oct 31 @ Brock'!R37+'Nov 5 @ Laurier'!R37+'Nov 6 vs McGill'!R37+'Nov 13 @ Nipissing'!R37+'Nov 14 @ Laurentian'!R37+'Nov 20 vs Carleton'!R37+'Nov 21 vs RMC'!R37+'Nov 26 vs Laurier'!R37+'Nov 28 @ Waterloo'!R37+'Dec 4 @ UOIT'!R37+'Dec 5 @ Queen''s'!R37+'Jan 6 vs Toronto'!R37+'Jan 8 vs Waterloo'!R37+'Jan 15 @ Lakehead'!R37+'Jan 16 @ Lakehead'!R37+'Jan 21 vs Brock'!R37+'Jan 23 vs Windsor'!R37+'Jan 28 vs Guelph'!R37+'Jan 30 @ Windsor'!R37+'Feb 5 @ York'!R37+'Feb 6 @ Toronto'!R37+'Feb 10 vs Western'!R37</f>
        <v>10</v>
      </c>
      <c r="S37" s="162">
        <f>'Oct 9 vs Concordia'!S37+'Oct 10 vs UQTR'!S37+'Oct 15 vs Guelph'!S37+'Oct 17 @ Western'!S37+'Oct 22 @ Guelph'!S37+'Oct 30 vs York'!S37+'Oct 31 @ Brock'!S37+'Nov 5 @ Laurier'!S37+'Nov 6 vs McGill'!S37+'Nov 13 @ Nipissing'!S37+'Nov 14 @ Laurentian'!S37+'Nov 20 vs Carleton'!S37+'Nov 21 vs RMC'!S37+'Nov 26 vs Laurier'!S37+'Nov 28 @ Waterloo'!S37+'Dec 4 @ UOIT'!S37+'Dec 5 @ Queen''s'!S37+'Jan 6 vs Toronto'!S37+'Jan 8 vs Waterloo'!S37+'Jan 15 @ Lakehead'!S37+'Jan 16 @ Lakehead'!S37+'Jan 21 vs Brock'!S37+'Jan 23 vs Windsor'!S37+'Jan 28 vs Guelph'!S37+'Jan 30 @ Windsor'!S37+'Feb 5 @ York'!S37+'Feb 6 @ Toronto'!S37+'Feb 10 vs Western'!S37</f>
        <v>122</v>
      </c>
      <c r="T37" s="331">
        <f>'Oct 9 vs Concordia'!T37+'Oct 10 vs UQTR'!T37+'Oct 15 vs Guelph'!T37+'Oct 17 @ Western'!T37+'Oct 22 @ Guelph'!T37+'Oct 30 vs York'!T37+'Oct 31 @ Brock'!T37+'Nov 5 @ Laurier'!T37+'Nov 6 vs McGill'!T37+'Nov 13 @ Nipissing'!T37+'Nov 14 @ Laurentian'!T37+'Nov 20 vs Carleton'!T37+'Nov 21 vs RMC'!T37+'Nov 26 vs Laurier'!T37+'Nov 28 @ Waterloo'!T37+'Dec 4 @ UOIT'!T37+'Dec 5 @ Queen''s'!T37+'Jan 6 vs Toronto'!T37+'Jan 8 vs Waterloo'!T37+'Jan 15 @ Lakehead'!T37+'Jan 16 @ Lakehead'!T37+'Jan 21 vs Brock'!T37+'Jan 23 vs Windsor'!T37+'Jan 28 vs Guelph'!T37+'Jan 30 @ Windsor'!T37+'Feb 5 @ York'!T37+'Feb 6 @ Toronto'!T37+'Feb 10 vs Western'!T37</f>
        <v>95</v>
      </c>
      <c r="U37" s="331">
        <f t="shared" si="20"/>
        <v>217</v>
      </c>
      <c r="V37" s="496">
        <f t="shared" si="49"/>
        <v>0.56221198156682028</v>
      </c>
      <c r="W37" s="50"/>
      <c r="X37" s="15"/>
      <c r="Y37" s="15"/>
      <c r="Z37" s="47"/>
      <c r="AA37" s="323">
        <v>42</v>
      </c>
      <c r="AB37" s="324" t="s">
        <v>93</v>
      </c>
      <c r="AC37" s="325">
        <f t="shared" si="1"/>
        <v>22</v>
      </c>
      <c r="AD37" s="321">
        <f>'Oct 9 vs Concordia'!W37+'Oct 10 vs UQTR'!W37+'Oct 15 vs Guelph'!W34+'Oct 17 @ Western'!W37+'Oct 22 @ Guelph'!W37+'Oct 30 vs York'!W37+'Oct 31 @ Brock'!W37+'Nov 5 @ Laurier'!W34+'Nov 6 vs McGill'!W37+'Nov 13 @ Nipissing'!W37+'Nov 14 @ Laurentian'!W37+'Nov 20 vs Carleton'!W37+'Nov 21 vs RMC'!W28+'Nov 26 vs Laurier'!W37+'Nov 28 @ Waterloo'!W37+'Dec 4 @ UOIT'!W37+'Dec 5 @ Queen''s'!W37+'Jan 6 vs Toronto'!W37+'Jan 8 vs Waterloo'!W37+'Jan 15 @ Lakehead'!W37+'Jan 16 @ Lakehead'!W37+'Jan 21 vs Brock'!W37+'Jan 23 vs Windsor'!W37+'Jan 28 vs Guelph'!W37+'Jan 30 @ Windsor'!W37+'Feb 5 @ York'!W37+'Feb 6 @ Toronto'!W37+'Feb 10 vs Western'!W37</f>
        <v>0.12861111111111109</v>
      </c>
      <c r="AE37" s="174">
        <f>'Oct 9 vs Concordia'!X37+'Oct 10 vs UQTR'!X37+'Oct 15 vs Guelph'!X37+'Oct 17 @ Western'!X37+'Oct 22 @ Guelph'!X37+'Oct 30 vs York'!X37+'Oct 31 @ Brock'!X37+'Nov 5 @ Laurier'!X37+'Nov 6 vs McGill'!X37+'Nov 13 @ Nipissing'!X37+'Nov 14 @ Laurentian'!X37+'Nov 20 vs Carleton'!X37+'Nov 21 vs RMC'!X37+'Nov 26 vs Laurier'!X37+'Nov 28 @ Waterloo'!X37+'Dec 4 @ UOIT'!X37+'Dec 5 @ Queen''s'!X37+'Jan 6 vs Toronto'!X37+'Jan 8 vs Waterloo'!X37+'Jan 15 @ Lakehead'!X37+'Jan 16 @ Lakehead'!X37+'Jan 21 vs Brock'!X37+'Jan 23 vs Windsor'!X37+'Jan 28 vs Guelph'!X37+'Jan 30 @ Windsor'!X37+'Feb 5 @ York'!X37+'Feb 6 @ Toronto'!X37+'Feb 10 vs Western'!X37</f>
        <v>108</v>
      </c>
      <c r="AF37" s="150">
        <f>'Oct 9 vs Concordia'!Y37+'Oct 10 vs UQTR'!Y37+'Oct 15 vs Guelph'!Y37+'Oct 17 @ Western'!Y37+'Oct 22 @ Guelph'!Y37+'Oct 30 vs York'!Y37+'Oct 31 @ Brock'!Y37+'Nov 5 @ Laurier'!Y37+'Nov 6 vs McGill'!Y37+'Nov 13 @ Nipissing'!Y37+'Nov 14 @ Laurentian'!Y37+'Nov 20 vs Carleton'!Y37+'Nov 21 vs RMC'!Y37+'Nov 26 vs Laurier'!Y37+'Nov 28 @ Waterloo'!Y37+'Dec 4 @ UOIT'!Y37+'Dec 5 @ Queen''s'!Y37+'Jan 6 vs Toronto'!Y37+'Jan 8 vs Waterloo'!Y37+'Jan 15 @ Lakehead'!Y37+'Jan 16 @ Lakehead'!Y37+'Jan 21 vs Brock'!Y37+'Jan 23 vs Windsor'!Y37+'Jan 28 vs Guelph'!Y37+'Jan 30 @ Windsor'!Y37+'Feb 5 @ York'!Y37+'Feb 6 @ Toronto'!Y37+'Feb 10 vs Western'!Y37</f>
        <v>132</v>
      </c>
      <c r="AG37" s="289">
        <f t="shared" si="21"/>
        <v>-24</v>
      </c>
      <c r="AH37" s="351"/>
      <c r="AI37" s="354"/>
      <c r="AJ37" s="331"/>
      <c r="AK37" s="338"/>
      <c r="AL37" s="331"/>
      <c r="AM37" s="330"/>
      <c r="AN37" s="331"/>
      <c r="AO37" s="338"/>
      <c r="AP37" s="331"/>
      <c r="AQ37" s="330"/>
      <c r="AR37" s="331"/>
      <c r="AS37" s="338"/>
      <c r="AT37" s="331"/>
      <c r="AU37" s="330"/>
      <c r="AV37" s="331"/>
      <c r="AW37" s="338"/>
      <c r="AX37" s="331"/>
      <c r="AY37" s="330"/>
      <c r="BB37" s="404"/>
      <c r="BC37" s="472" t="s">
        <v>216</v>
      </c>
      <c r="BD37" s="444">
        <f t="shared" si="67"/>
        <v>21</v>
      </c>
      <c r="BE37" s="653">
        <f t="shared" si="68"/>
        <v>4.7619047619047616E-2</v>
      </c>
      <c r="BF37" s="155">
        <f t="shared" si="69"/>
        <v>0.2857142857142857</v>
      </c>
      <c r="BG37" s="658">
        <f>BG21/BD21</f>
        <v>0.33333333333333331</v>
      </c>
      <c r="BH37" s="448"/>
      <c r="BI37" s="358"/>
      <c r="BJ37" s="365"/>
      <c r="BK37" s="404"/>
      <c r="BL37" s="362"/>
      <c r="BM37" s="374"/>
      <c r="BN37" s="496"/>
      <c r="BO37" s="363"/>
      <c r="BP37" s="364"/>
      <c r="BQ37" s="381"/>
      <c r="BR37" s="364"/>
      <c r="BS37" s="365"/>
      <c r="BT37" s="381"/>
      <c r="BU37" s="364"/>
      <c r="BV37" s="364"/>
      <c r="BW37" s="496"/>
      <c r="BX37" s="441">
        <f t="shared" si="70"/>
        <v>0.26900462962962962</v>
      </c>
      <c r="BY37" s="364"/>
      <c r="BZ37" s="364"/>
      <c r="CA37" s="365"/>
      <c r="CB37" s="430"/>
      <c r="CC37" s="430"/>
      <c r="CD37" s="430"/>
      <c r="CE37" s="430"/>
      <c r="CK37" s="141"/>
      <c r="CL37" s="141"/>
      <c r="CM37" s="141"/>
      <c r="CN37" s="141"/>
      <c r="CO37" s="141"/>
      <c r="CP37" s="141"/>
      <c r="CQ37" s="141"/>
      <c r="CR37" s="141"/>
      <c r="CS37" s="141"/>
      <c r="CT37" s="141"/>
      <c r="CU37" s="141"/>
      <c r="CV37" s="493"/>
      <c r="CW37" s="493"/>
      <c r="CX37" s="141"/>
      <c r="CY37" s="141"/>
      <c r="CZ37" s="141"/>
      <c r="DA37" s="141"/>
      <c r="DB37" s="141"/>
      <c r="DC37" s="141"/>
      <c r="DD37" s="141"/>
      <c r="DE37" s="141"/>
      <c r="DF37" s="493"/>
      <c r="DG37" s="141"/>
      <c r="DH37" s="141"/>
      <c r="DI37" s="141"/>
      <c r="DJ37" s="141"/>
    </row>
    <row r="38" spans="1:114" ht="31" customHeight="1">
      <c r="A38" s="199">
        <v>44</v>
      </c>
      <c r="B38" s="164" t="s">
        <v>94</v>
      </c>
      <c r="C38" s="161">
        <f>'Oct 9 vs Concordia'!C38+'Oct 10 vs UQTR'!C38+'Oct 15 vs Guelph'!C38+'Oct 17 @ Western'!C38+'Oct 22 @ Guelph'!C38+'Oct 30 vs York'!C38+'Oct 31 @ Brock'!C38+'Nov 5 @ Laurier'!C38+'Nov 6 vs McGill'!C38+'Nov 13 @ Nipissing'!C38+'Nov 14 @ Laurentian'!C38+'Nov 20 vs Carleton'!C38+'Nov 21 vs RMC'!C38+'Nov 26 vs Laurier'!C38+'Nov 28 @ Waterloo'!C38+'Dec 4 @ UOIT'!C38+'Dec 5 @ Queen''s'!C38+'Jan 6 vs Toronto'!C38+'Jan 8 vs Waterloo'!C38+'Jan 15 @ Lakehead'!C38+'Jan 16 @ Lakehead'!C38+'Jan 21 vs Brock'!C38+'Jan 23 vs Windsor'!C38+'Jan 28 vs Guelph'!C38+'Jan 30 @ Windsor'!C38+'Feb 5 @ York'!C38+'Feb 6 @ Toronto'!C38+'Feb 10 vs Western'!C38</f>
        <v>15</v>
      </c>
      <c r="D38" s="23">
        <f>'Oct 9 vs Concordia'!D38+'Oct 10 vs UQTR'!D38+'Oct 15 vs Guelph'!D38+'Oct 17 @ Western'!D38+'Oct 22 @ Guelph'!D38+'Oct 30 vs York'!D38+'Oct 31 @ Brock'!D38+'Nov 5 @ Laurier'!D38+'Nov 6 vs McGill'!D38+'Nov 13 @ Nipissing'!D38+'Nov 14 @ Laurentian'!D38+'Nov 20 vs Carleton'!D38+'Nov 21 vs RMC'!D38+'Nov 26 vs Laurier'!D38+'Nov 28 @ Waterloo'!D38+'Dec 4 @ UOIT'!D38+'Dec 5 @ Queen''s'!D38+'Jan 6 vs Toronto'!D38+'Jan 8 vs Waterloo'!D38+'Jan 15 @ Lakehead'!D38+'Jan 16 @ Lakehead'!D38+'Jan 21 vs Brock'!D38+'Jan 23 vs Windsor'!D38+'Jan 28 vs Guelph'!D38+'Jan 30 @ Windsor'!D38+'Feb 5 @ York'!D38+'Feb 6 @ Toronto'!D38+'Feb 10 vs Western'!D38</f>
        <v>0</v>
      </c>
      <c r="E38" s="23">
        <f>'Oct 9 vs Concordia'!E38+'Oct 10 vs UQTR'!E38+'Oct 15 vs Guelph'!E38+'Oct 17 @ Western'!E38+'Oct 22 @ Guelph'!E38+'Oct 30 vs York'!E38+'Oct 31 @ Brock'!E38+'Nov 5 @ Laurier'!E38+'Nov 6 vs McGill'!E38+'Nov 13 @ Nipissing'!E38+'Nov 14 @ Laurentian'!E38+'Nov 20 vs Carleton'!E38+'Nov 21 vs RMC'!E38+'Nov 26 vs Laurier'!E38+'Nov 28 @ Waterloo'!E38+'Dec 4 @ UOIT'!E38+'Dec 5 @ Queen''s'!E38+'Jan 6 vs Toronto'!E38+'Jan 8 vs Waterloo'!E38+'Jan 15 @ Lakehead'!E38+'Jan 16 @ Lakehead'!E38+'Jan 21 vs Brock'!E38+'Jan 23 vs Windsor'!E38+'Jan 28 vs Guelph'!E38+'Jan 30 @ Windsor'!E38+'Feb 5 @ York'!E38+'Feb 6 @ Toronto'!E38+'Feb 10 vs Western'!E38</f>
        <v>1</v>
      </c>
      <c r="F38" s="79">
        <f t="shared" si="19"/>
        <v>1</v>
      </c>
      <c r="G38" s="173">
        <f>'Oct 9 vs Concordia'!G38+'Oct 10 vs UQTR'!G38+'Oct 15 vs Guelph'!G38+'Oct 17 @ Western'!G38+'Oct 22 @ Guelph'!G38+'Oct 30 vs York'!G38+'Oct 31 @ Brock'!G38+'Nov 5 @ Laurier'!G38+'Nov 6 vs McGill'!G38+'Nov 13 @ Nipissing'!G38+'Nov 14 @ Laurentian'!G38+'Nov 20 vs Carleton'!G38+'Nov 21 vs RMC'!G38+'Nov 26 vs Laurier'!G38+'Nov 28 @ Waterloo'!G38+'Dec 4 @ UOIT'!G38+'Dec 5 @ Queen''s'!G38+'Jan 6 vs Toronto'!G38+'Jan 8 vs Waterloo'!G38+'Jan 15 @ Lakehead'!G38+'Jan 16 @ Lakehead'!G38+'Jan 21 vs Brock'!G38+'Jan 23 vs Windsor'!G38+'Jan 28 vs Guelph'!G38+'Jan 30 @ Windsor'!G38+'Feb 5 @ York'!G38+'Feb 6 @ Toronto'!G38+'Feb 10 vs Western'!G38</f>
        <v>0</v>
      </c>
      <c r="H38" s="23">
        <f>'Oct 9 vs Concordia'!H38+'Oct 10 vs UQTR'!H38+'Oct 15 vs Guelph'!H38+'Oct 17 @ Western'!H38+'Oct 22 @ Guelph'!H38+'Oct 30 vs York'!H38+'Oct 31 @ Brock'!H38+'Nov 5 @ Laurier'!H38+'Nov 6 vs McGill'!H38+'Nov 13 @ Nipissing'!H38+'Nov 14 @ Laurentian'!H38+'Nov 20 vs Carleton'!H38+'Nov 21 vs RMC'!H38+'Nov 26 vs Laurier'!H38+'Nov 28 @ Waterloo'!H38+'Dec 4 @ UOIT'!H38+'Dec 5 @ Queen''s'!H38+'Jan 6 vs Toronto'!H38+'Jan 8 vs Waterloo'!H38+'Jan 15 @ Lakehead'!H38+'Jan 16 @ Lakehead'!H38+'Jan 21 vs Brock'!H38+'Jan 23 vs Windsor'!H38+'Jan 28 vs Guelph'!H38+'Jan 30 @ Windsor'!H38+'Feb 5 @ York'!H38+'Feb 6 @ Toronto'!H38+'Feb 10 vs Western'!H38</f>
        <v>-3</v>
      </c>
      <c r="I38" s="23">
        <f>'Oct 9 vs Concordia'!I38+'Oct 10 vs UQTR'!I38+'Oct 15 vs Guelph'!I38+'Oct 17 @ Western'!I38+'Oct 22 @ Guelph'!I38+'Oct 30 vs York'!I38+'Oct 31 @ Brock'!I38+'Nov 5 @ Laurier'!I38+'Nov 6 vs McGill'!I38+'Nov 13 @ Nipissing'!I38+'Nov 14 @ Laurentian'!I38+'Nov 20 vs Carleton'!I38+'Nov 21 vs RMC'!I38+'Nov 26 vs Laurier'!I38+'Nov 28 @ Waterloo'!I38+'Dec 4 @ UOIT'!I38+'Dec 5 @ Queen''s'!I38+'Jan 6 vs Toronto'!I38+'Jan 8 vs Waterloo'!I38+'Jan 15 @ Lakehead'!I38+'Jan 16 @ Lakehead'!I38+'Jan 21 vs Brock'!I38+'Jan 23 vs Windsor'!I38+'Jan 28 vs Guelph'!I38+'Jan 30 @ Windsor'!I38+'Feb 5 @ York'!I38+'Feb 6 @ Toronto'!I38+'Feb 10 vs Western'!I38</f>
        <v>9</v>
      </c>
      <c r="J38" s="79">
        <f>'Oct 9 vs Concordia'!J38+'Oct 10 vs UQTR'!J38+'Oct 15 vs Guelph'!J38+'Oct 17 @ Western'!J38+'Oct 22 @ Guelph'!J38+'Oct 30 vs York'!J38+'Oct 31 @ Brock'!J38+'Nov 5 @ Laurier'!J38+'Nov 6 vs McGill'!J38+'Nov 13 @ Nipissing'!J38+'Nov 14 @ Laurentian'!J38+'Nov 20 vs Carleton'!J38+'Nov 21 vs RMC'!J38+'Nov 26 vs Laurier'!J38+'Nov 28 @ Waterloo'!J38+'Dec 4 @ UOIT'!J38+'Dec 5 @ Queen''s'!J38+'Jan 6 vs Toronto'!J38+'Jan 8 vs Waterloo'!J38+'Jan 15 @ Lakehead'!J38+'Jan 16 @ Lakehead'!J38+'Jan 21 vs Brock'!J38+'Jan 23 vs Windsor'!J38+'Jan 28 vs Guelph'!J38+'Jan 30 @ Windsor'!J38+'Feb 5 @ York'!J38+'Feb 6 @ Toronto'!J38+'Feb 10 vs Western'!J38</f>
        <v>5</v>
      </c>
      <c r="K38" s="176">
        <f t="shared" si="47"/>
        <v>0.55555555555555558</v>
      </c>
      <c r="L38" s="67">
        <f t="shared" si="48"/>
        <v>0</v>
      </c>
      <c r="M38" s="23">
        <f>'Oct 9 vs Concordia'!M38+'Oct 10 vs UQTR'!M38+'Oct 15 vs Guelph'!M38+'Oct 17 @ Western'!M38+'Oct 22 @ Guelph'!M38+'Oct 30 vs York'!M38+'Oct 31 @ Brock'!M38+'Nov 5 @ Laurier'!M38+'Nov 6 vs McGill'!M38+'Nov 13 @ Nipissing'!M38+'Nov 14 @ Laurentian'!M38+'Nov 20 vs Carleton'!M38+'Nov 21 vs RMC'!M38+'Nov 26 vs Laurier'!M38+'Nov 28 @ Waterloo'!M38+'Dec 4 @ UOIT'!M38+'Dec 5 @ Queen''s'!M38+'Jan 6 vs Toronto'!M38+'Jan 8 vs Waterloo'!M38+'Jan 15 @ Lakehead'!M38+'Jan 16 @ Lakehead'!M38+'Jan 21 vs Brock'!M38+'Jan 23 vs Windsor'!M38+'Jan 28 vs Guelph'!M38+'Jan 30 @ Windsor'!M38+'Feb 5 @ York'!M38+'Feb 6 @ Toronto'!M38+'Feb 10 vs Western'!M38</f>
        <v>0</v>
      </c>
      <c r="N38" s="79">
        <f>'Oct 9 vs Concordia'!N38+'Oct 10 vs UQTR'!N38+'Oct 15 vs Guelph'!N38+'Oct 17 @ Western'!N38+'Oct 22 @ Guelph'!N38+'Oct 30 vs York'!N38+'Oct 31 @ Brock'!N38+'Nov 5 @ Laurier'!N38+'Nov 6 vs McGill'!N38+'Nov 13 @ Nipissing'!N38+'Nov 14 @ Laurentian'!N38+'Nov 20 vs Carleton'!N38+'Nov 21 vs RMC'!N38+'Nov 26 vs Laurier'!N38+'Nov 28 @ Waterloo'!N38+'Dec 4 @ UOIT'!N38+'Dec 5 @ Queen''s'!N38+'Jan 6 vs Toronto'!N38+'Jan 8 vs Waterloo'!N38+'Jan 15 @ Lakehead'!N38+'Jan 16 @ Lakehead'!N38+'Jan 21 vs Brock'!N38+'Jan 23 vs Windsor'!N38+'Jan 28 vs Guelph'!N38+'Jan 30 @ Windsor'!N38+'Feb 5 @ York'!N38+'Feb 6 @ Toronto'!N38+'Feb 10 vs Western'!N38</f>
        <v>0</v>
      </c>
      <c r="O38" s="173">
        <f>'Oct 9 vs Concordia'!O38+'Oct 10 vs UQTR'!O38+'Oct 15 vs Guelph'!O38+'Oct 17 @ Western'!O38+'Oct 22 @ Guelph'!O38+'Oct 30 vs York'!O38+'Oct 31 @ Brock'!O38+'Nov 5 @ Laurier'!O38+'Nov 6 vs McGill'!O38+'Nov 13 @ Nipissing'!O38+'Nov 14 @ Laurentian'!O38+'Nov 20 vs Carleton'!O38+'Nov 21 vs RMC'!O38+'Nov 26 vs Laurier'!O38+'Nov 28 @ Waterloo'!O38+'Dec 4 @ UOIT'!O38+'Dec 5 @ Queen''s'!O38+'Jan 6 vs Toronto'!O38+'Jan 8 vs Waterloo'!O38+'Jan 15 @ Lakehead'!O38+'Jan 16 @ Lakehead'!O38+'Jan 21 vs Brock'!O38+'Jan 23 vs Windsor'!O38+'Jan 28 vs Guelph'!O38+'Jan 30 @ Windsor'!O38+'Feb 5 @ York'!O38+'Feb 6 @ Toronto'!O38+'Feb 10 vs Western'!O38</f>
        <v>0</v>
      </c>
      <c r="P38" s="23">
        <f>'Oct 9 vs Concordia'!P38+'Oct 10 vs UQTR'!P38+'Oct 15 vs Guelph'!P38+'Oct 17 @ Western'!P38+'Oct 22 @ Guelph'!P38+'Oct 30 vs York'!P38+'Oct 31 @ Brock'!P38+'Nov 5 @ Laurier'!P38+'Nov 6 vs McGill'!P38+'Nov 13 @ Nipissing'!P38+'Nov 14 @ Laurentian'!P38+'Nov 20 vs Carleton'!P38+'Nov 21 vs RMC'!P38+'Nov 26 vs Laurier'!P38+'Nov 28 @ Waterloo'!P38+'Dec 4 @ UOIT'!P38+'Dec 5 @ Queen''s'!P38+'Jan 6 vs Toronto'!P38+'Jan 8 vs Waterloo'!P38+'Jan 15 @ Lakehead'!P38+'Jan 16 @ Lakehead'!P38+'Jan 21 vs Brock'!P38+'Jan 23 vs Windsor'!P38+'Jan 28 vs Guelph'!P38+'Jan 30 @ Windsor'!P38+'Feb 5 @ York'!P38+'Feb 6 @ Toronto'!P38+'Feb 10 vs Western'!P38</f>
        <v>0</v>
      </c>
      <c r="Q38" s="23">
        <f>'Oct 9 vs Concordia'!Q38+'Oct 10 vs UQTR'!Q38+'Oct 15 vs Guelph'!Q38+'Oct 17 @ Western'!Q38+'Oct 22 @ Guelph'!Q38+'Oct 30 vs York'!Q38+'Oct 31 @ Brock'!Q38+'Nov 5 @ Laurier'!Q38+'Nov 6 vs McGill'!Q38+'Nov 13 @ Nipissing'!Q38+'Nov 14 @ Laurentian'!Q38+'Nov 20 vs Carleton'!Q38+'Nov 21 vs RMC'!Q38+'Nov 26 vs Laurier'!Q38+'Nov 28 @ Waterloo'!Q38+'Dec 4 @ UOIT'!Q38+'Dec 5 @ Queen''s'!Q38+'Jan 6 vs Toronto'!Q38+'Jan 8 vs Waterloo'!Q38+'Jan 15 @ Lakehead'!Q38+'Jan 16 @ Lakehead'!Q38+'Jan 21 vs Brock'!Q38+'Jan 23 vs Windsor'!Q38+'Jan 28 vs Guelph'!Q38+'Jan 30 @ Windsor'!Q38+'Feb 5 @ York'!Q38+'Feb 6 @ Toronto'!Q38+'Feb 10 vs Western'!Q38</f>
        <v>0</v>
      </c>
      <c r="R38" s="181">
        <f>'Oct 9 vs Concordia'!R38+'Oct 10 vs UQTR'!R38+'Oct 15 vs Guelph'!R38+'Oct 17 @ Western'!R38+'Oct 22 @ Guelph'!R38+'Oct 30 vs York'!R38+'Oct 31 @ Brock'!R38+'Nov 5 @ Laurier'!R38+'Nov 6 vs McGill'!R38+'Nov 13 @ Nipissing'!R38+'Nov 14 @ Laurentian'!R38+'Nov 20 vs Carleton'!R38+'Nov 21 vs RMC'!R38+'Nov 26 vs Laurier'!R38+'Nov 28 @ Waterloo'!R38+'Dec 4 @ UOIT'!R38+'Dec 5 @ Queen''s'!R38+'Jan 6 vs Toronto'!R38+'Jan 8 vs Waterloo'!R38+'Jan 15 @ Lakehead'!R38+'Jan 16 @ Lakehead'!R38+'Jan 21 vs Brock'!R38+'Jan 23 vs Windsor'!R38+'Jan 28 vs Guelph'!R38+'Jan 30 @ Windsor'!R38+'Feb 5 @ York'!R38+'Feb 6 @ Toronto'!R38+'Feb 10 vs Western'!R38</f>
        <v>9</v>
      </c>
      <c r="S38" s="161">
        <f>'Oct 9 vs Concordia'!S38+'Oct 10 vs UQTR'!S38+'Oct 15 vs Guelph'!S38+'Oct 17 @ Western'!S38+'Oct 22 @ Guelph'!S38+'Oct 30 vs York'!S38+'Oct 31 @ Brock'!S38+'Nov 5 @ Laurier'!S38+'Nov 6 vs McGill'!S38+'Nov 13 @ Nipissing'!S38+'Nov 14 @ Laurentian'!S38+'Nov 20 vs Carleton'!S38+'Nov 21 vs RMC'!S38+'Nov 26 vs Laurier'!S38+'Nov 28 @ Waterloo'!S38+'Dec 4 @ UOIT'!S38+'Dec 5 @ Queen''s'!S38+'Jan 6 vs Toronto'!S38+'Jan 8 vs Waterloo'!S38+'Jan 15 @ Lakehead'!S38+'Jan 16 @ Lakehead'!S38+'Jan 21 vs Brock'!S38+'Jan 23 vs Windsor'!S38+'Jan 28 vs Guelph'!S38+'Jan 30 @ Windsor'!S38+'Feb 5 @ York'!S38+'Feb 6 @ Toronto'!S38+'Feb 10 vs Western'!S38</f>
        <v>6</v>
      </c>
      <c r="T38" s="23">
        <f>'Oct 9 vs Concordia'!T38+'Oct 10 vs UQTR'!T38+'Oct 15 vs Guelph'!T38+'Oct 17 @ Western'!T38+'Oct 22 @ Guelph'!T38+'Oct 30 vs York'!T38+'Oct 31 @ Brock'!T38+'Nov 5 @ Laurier'!T38+'Nov 6 vs McGill'!T38+'Nov 13 @ Nipissing'!T38+'Nov 14 @ Laurentian'!T38+'Nov 20 vs Carleton'!T38+'Nov 21 vs RMC'!T38+'Nov 26 vs Laurier'!T38+'Nov 28 @ Waterloo'!T38+'Dec 4 @ UOIT'!T38+'Dec 5 @ Queen''s'!T38+'Jan 6 vs Toronto'!T38+'Jan 8 vs Waterloo'!T38+'Jan 15 @ Lakehead'!T38+'Jan 16 @ Lakehead'!T38+'Jan 21 vs Brock'!T38+'Jan 23 vs Windsor'!T38+'Jan 28 vs Guelph'!T38+'Jan 30 @ Windsor'!T38+'Feb 5 @ York'!T38+'Feb 6 @ Toronto'!T38+'Feb 10 vs Western'!T38</f>
        <v>3</v>
      </c>
      <c r="U38" s="23">
        <f t="shared" si="20"/>
        <v>9</v>
      </c>
      <c r="V38" s="375">
        <f t="shared" si="49"/>
        <v>0.66666666666666663</v>
      </c>
      <c r="W38" s="50"/>
      <c r="X38" s="15"/>
      <c r="Y38" s="15"/>
      <c r="Z38" s="47"/>
      <c r="AA38" s="255">
        <v>44</v>
      </c>
      <c r="AB38" s="262" t="s">
        <v>94</v>
      </c>
      <c r="AC38" s="318">
        <f t="shared" si="1"/>
        <v>15</v>
      </c>
      <c r="AD38" s="320">
        <f>'Oct 9 vs Concordia'!W38+'Oct 10 vs UQTR'!W38+'Oct 15 vs Guelph'!W35+'Oct 17 @ Western'!W38+'Oct 22 @ Guelph'!W38+'Oct 30 vs York'!W38+'Oct 31 @ Brock'!W38+'Nov 5 @ Laurier'!W35+'Nov 6 vs McGill'!W38+'Nov 13 @ Nipissing'!W38+'Nov 14 @ Laurentian'!W38+'Nov 20 vs Carleton'!W38+'Nov 21 vs RMC'!W29+'Nov 26 vs Laurier'!W38+'Nov 28 @ Waterloo'!W38+'Dec 4 @ UOIT'!W38+'Dec 5 @ Queen''s'!W38+'Jan 6 vs Toronto'!W38+'Jan 8 vs Waterloo'!W38+'Jan 15 @ Lakehead'!W38+'Jan 16 @ Lakehead'!W38+'Jan 21 vs Brock'!W38+'Jan 23 vs Windsor'!W38+'Jan 28 vs Guelph'!W38+'Jan 30 @ Windsor'!W38+'Feb 5 @ York'!W38+'Feb 6 @ Toronto'!W38+'Feb 10 vs Western'!W38</f>
        <v>0.11871527777777779</v>
      </c>
      <c r="AE38" s="173">
        <f>'Oct 9 vs Concordia'!X38+'Oct 10 vs UQTR'!X38+'Oct 15 vs Guelph'!X38+'Oct 17 @ Western'!X38+'Oct 22 @ Guelph'!X38+'Oct 30 vs York'!X38+'Oct 31 @ Brock'!X38+'Nov 5 @ Laurier'!X38+'Nov 6 vs McGill'!X38+'Nov 13 @ Nipissing'!X38+'Nov 14 @ Laurentian'!X38+'Nov 20 vs Carleton'!X38+'Nov 21 vs RMC'!X38+'Nov 26 vs Laurier'!X38+'Nov 28 @ Waterloo'!X38+'Dec 4 @ UOIT'!X38+'Dec 5 @ Queen''s'!X38+'Jan 6 vs Toronto'!X38+'Jan 8 vs Waterloo'!X38+'Jan 15 @ Lakehead'!X38+'Jan 16 @ Lakehead'!X38+'Jan 21 vs Brock'!X38+'Jan 23 vs Windsor'!X38+'Jan 28 vs Guelph'!X38+'Jan 30 @ Windsor'!X38+'Feb 5 @ York'!X38+'Feb 6 @ Toronto'!X38+'Feb 10 vs Western'!X38</f>
        <v>71</v>
      </c>
      <c r="AF38" s="23">
        <f>'Oct 9 vs Concordia'!Y38+'Oct 10 vs UQTR'!Y38+'Oct 15 vs Guelph'!Y38+'Oct 17 @ Western'!Y38+'Oct 22 @ Guelph'!Y38+'Oct 30 vs York'!Y38+'Oct 31 @ Brock'!Y38+'Nov 5 @ Laurier'!Y38+'Nov 6 vs McGill'!Y38+'Nov 13 @ Nipissing'!Y38+'Nov 14 @ Laurentian'!Y38+'Nov 20 vs Carleton'!Y38+'Nov 21 vs RMC'!Y38+'Nov 26 vs Laurier'!Y38+'Nov 28 @ Waterloo'!Y38+'Dec 4 @ UOIT'!Y38+'Dec 5 @ Queen''s'!Y38+'Jan 6 vs Toronto'!Y38+'Jan 8 vs Waterloo'!Y38+'Jan 15 @ Lakehead'!Y38+'Jan 16 @ Lakehead'!Y38+'Jan 21 vs Brock'!Y38+'Jan 23 vs Windsor'!Y38+'Jan 28 vs Guelph'!Y38+'Jan 30 @ Windsor'!Y38+'Feb 5 @ York'!Y38+'Feb 6 @ Toronto'!Y38+'Feb 10 vs Western'!Y38</f>
        <v>105</v>
      </c>
      <c r="AG38" s="290">
        <f t="shared" si="21"/>
        <v>-34</v>
      </c>
      <c r="AH38" s="352"/>
      <c r="AI38" s="355"/>
      <c r="AJ38" s="23"/>
      <c r="AK38" s="339"/>
      <c r="AL38" s="23"/>
      <c r="AM38" s="173"/>
      <c r="AN38" s="23"/>
      <c r="AO38" s="339"/>
      <c r="AP38" s="23"/>
      <c r="AQ38" s="173"/>
      <c r="AR38" s="23"/>
      <c r="AS38" s="339"/>
      <c r="AT38" s="23"/>
      <c r="AU38" s="173"/>
      <c r="AV38" s="23"/>
      <c r="AW38" s="339"/>
      <c r="AX38" s="23"/>
      <c r="AY38" s="173"/>
      <c r="BB38" s="173"/>
      <c r="BC38" s="471" t="s">
        <v>217</v>
      </c>
      <c r="BD38" s="443">
        <f t="shared" si="67"/>
        <v>22</v>
      </c>
      <c r="BE38" s="651">
        <f t="shared" si="68"/>
        <v>0</v>
      </c>
      <c r="BF38" s="24">
        <f t="shared" si="69"/>
        <v>0.18181818181818182</v>
      </c>
      <c r="BG38" s="349">
        <f>BG22/BD22</f>
        <v>0.18181818181818182</v>
      </c>
      <c r="BH38" s="181"/>
      <c r="BI38" s="173"/>
      <c r="BJ38" s="236"/>
      <c r="BK38" s="173"/>
      <c r="BL38" s="79"/>
      <c r="BM38" s="34"/>
      <c r="BN38" s="375"/>
      <c r="BO38" s="221"/>
      <c r="BP38" s="506"/>
      <c r="BQ38" s="507"/>
      <c r="BR38" s="506"/>
      <c r="BS38" s="236"/>
      <c r="BT38" s="507"/>
      <c r="BU38" s="506"/>
      <c r="BV38" s="506"/>
      <c r="BW38" s="375"/>
      <c r="BX38" s="440">
        <f t="shared" si="70"/>
        <v>0.21178240740740739</v>
      </c>
      <c r="BY38" s="506"/>
      <c r="BZ38" s="506"/>
      <c r="CA38" s="236"/>
      <c r="CB38" s="141"/>
      <c r="CC38" s="141"/>
      <c r="CD38" s="141"/>
      <c r="CE38" s="141"/>
      <c r="CK38" s="141"/>
      <c r="CL38" s="141"/>
      <c r="CM38" s="141"/>
      <c r="CN38" s="141"/>
      <c r="CO38" s="141"/>
      <c r="CP38" s="141"/>
      <c r="CQ38" s="141"/>
      <c r="CR38" s="141"/>
      <c r="CS38" s="141"/>
      <c r="CT38" s="141"/>
      <c r="CU38" s="141"/>
      <c r="CV38" s="493"/>
      <c r="CW38" s="493"/>
      <c r="CX38" s="141"/>
      <c r="CY38" s="141"/>
      <c r="CZ38" s="141"/>
      <c r="DA38" s="141"/>
      <c r="DB38" s="141"/>
      <c r="DC38" s="141"/>
      <c r="DD38" s="141"/>
      <c r="DE38" s="141"/>
      <c r="DF38" s="493"/>
      <c r="DG38" s="141"/>
      <c r="DH38" s="141"/>
      <c r="DI38" s="141"/>
      <c r="DJ38" s="141"/>
    </row>
    <row r="39" spans="1:114" ht="31" customHeight="1">
      <c r="A39" s="201">
        <v>72</v>
      </c>
      <c r="B39" s="165" t="s">
        <v>95</v>
      </c>
      <c r="C39" s="162">
        <f>'Oct 9 vs Concordia'!C39+'Oct 10 vs UQTR'!C39+'Oct 15 vs Guelph'!C39+'Oct 17 @ Western'!C39+'Oct 22 @ Guelph'!C39+'Oct 30 vs York'!C39+'Oct 31 @ Brock'!C39+'Nov 5 @ Laurier'!C39+'Nov 6 vs McGill'!C39+'Nov 13 @ Nipissing'!C39+'Nov 14 @ Laurentian'!C39+'Nov 20 vs Carleton'!C39+'Nov 21 vs RMC'!C39+'Nov 26 vs Laurier'!C39+'Nov 28 @ Waterloo'!C39+'Dec 4 @ UOIT'!C39+'Dec 5 @ Queen''s'!C39+'Jan 6 vs Toronto'!C39+'Jan 8 vs Waterloo'!C39+'Jan 15 @ Lakehead'!C39+'Jan 16 @ Lakehead'!C39+'Jan 21 vs Brock'!C39+'Jan 23 vs Windsor'!C39+'Jan 28 vs Guelph'!C39+'Jan 30 @ Windsor'!C39+'Feb 5 @ York'!C39+'Feb 6 @ Toronto'!C39+'Feb 10 vs Western'!C39</f>
        <v>20</v>
      </c>
      <c r="D39" s="150">
        <f>'Oct 9 vs Concordia'!D39+'Oct 10 vs UQTR'!D39+'Oct 15 vs Guelph'!D39+'Oct 17 @ Western'!D39+'Oct 22 @ Guelph'!D39+'Oct 30 vs York'!D39+'Oct 31 @ Brock'!D39+'Nov 5 @ Laurier'!D39+'Nov 6 vs McGill'!D39+'Nov 13 @ Nipissing'!D39+'Nov 14 @ Laurentian'!D39+'Nov 20 vs Carleton'!D39+'Nov 21 vs RMC'!D39+'Nov 26 vs Laurier'!D39+'Nov 28 @ Waterloo'!D39+'Dec 4 @ UOIT'!D39+'Dec 5 @ Queen''s'!D39+'Jan 6 vs Toronto'!D39+'Jan 8 vs Waterloo'!D39+'Jan 15 @ Lakehead'!D39+'Jan 16 @ Lakehead'!D39+'Jan 21 vs Brock'!D39+'Jan 23 vs Windsor'!D39+'Jan 28 vs Guelph'!D39+'Jan 30 @ Windsor'!D39+'Feb 5 @ York'!D39+'Feb 6 @ Toronto'!D39+'Feb 10 vs Western'!D39</f>
        <v>11</v>
      </c>
      <c r="E39" s="150">
        <f>'Oct 9 vs Concordia'!E39+'Oct 10 vs UQTR'!E39+'Oct 15 vs Guelph'!E39+'Oct 17 @ Western'!E39+'Oct 22 @ Guelph'!E39+'Oct 30 vs York'!E39+'Oct 31 @ Brock'!E39+'Nov 5 @ Laurier'!E39+'Nov 6 vs McGill'!E39+'Nov 13 @ Nipissing'!E39+'Nov 14 @ Laurentian'!E39+'Nov 20 vs Carleton'!E39+'Nov 21 vs RMC'!E39+'Nov 26 vs Laurier'!E39+'Nov 28 @ Waterloo'!E39+'Dec 4 @ UOIT'!E39+'Dec 5 @ Queen''s'!E39+'Jan 6 vs Toronto'!E39+'Jan 8 vs Waterloo'!E39+'Jan 15 @ Lakehead'!E39+'Jan 16 @ Lakehead'!E39+'Jan 21 vs Brock'!E39+'Jan 23 vs Windsor'!E39+'Jan 28 vs Guelph'!E39+'Jan 30 @ Windsor'!E39+'Feb 5 @ York'!E39+'Feb 6 @ Toronto'!E39+'Feb 10 vs Western'!E39</f>
        <v>11</v>
      </c>
      <c r="F39" s="291">
        <f t="shared" si="19"/>
        <v>22</v>
      </c>
      <c r="G39" s="174">
        <f>'Oct 9 vs Concordia'!G39+'Oct 10 vs UQTR'!G39+'Oct 15 vs Guelph'!G39+'Oct 17 @ Western'!G39+'Oct 22 @ Guelph'!G39+'Oct 30 vs York'!G39+'Oct 31 @ Brock'!G39+'Nov 5 @ Laurier'!G39+'Nov 6 vs McGill'!G39+'Nov 13 @ Nipissing'!G39+'Nov 14 @ Laurentian'!G39+'Nov 20 vs Carleton'!G39+'Nov 21 vs RMC'!G39+'Nov 26 vs Laurier'!G39+'Nov 28 @ Waterloo'!G39+'Dec 4 @ UOIT'!G39+'Dec 5 @ Queen''s'!G39+'Jan 6 vs Toronto'!G39+'Jan 8 vs Waterloo'!G39+'Jan 15 @ Lakehead'!G39+'Jan 16 @ Lakehead'!G39+'Jan 21 vs Brock'!G39+'Jan 23 vs Windsor'!G39+'Jan 28 vs Guelph'!G39+'Jan 30 @ Windsor'!G39+'Feb 5 @ York'!G39+'Feb 6 @ Toronto'!G39+'Feb 10 vs Western'!G39</f>
        <v>14</v>
      </c>
      <c r="H39" s="150">
        <f>'Oct 9 vs Concordia'!H39+'Oct 10 vs UQTR'!H39+'Oct 15 vs Guelph'!H39+'Oct 17 @ Western'!H39+'Oct 22 @ Guelph'!H39+'Oct 30 vs York'!H39+'Oct 31 @ Brock'!H39+'Nov 5 @ Laurier'!H39+'Nov 6 vs McGill'!H39+'Nov 13 @ Nipissing'!H39+'Nov 14 @ Laurentian'!H39+'Nov 20 vs Carleton'!H39+'Nov 21 vs RMC'!H39+'Nov 26 vs Laurier'!H39+'Nov 28 @ Waterloo'!H39+'Dec 4 @ UOIT'!H39+'Dec 5 @ Queen''s'!H39+'Jan 6 vs Toronto'!H39+'Jan 8 vs Waterloo'!H39+'Jan 15 @ Lakehead'!H39+'Jan 16 @ Lakehead'!H39+'Jan 21 vs Brock'!H39+'Jan 23 vs Windsor'!H39+'Jan 28 vs Guelph'!H39+'Jan 30 @ Windsor'!H39+'Feb 5 @ York'!H39+'Feb 6 @ Toronto'!H39+'Feb 10 vs Western'!H39</f>
        <v>7</v>
      </c>
      <c r="I39" s="150">
        <f>'Oct 9 vs Concordia'!I39+'Oct 10 vs UQTR'!I39+'Oct 15 vs Guelph'!I39+'Oct 17 @ Western'!I39+'Oct 22 @ Guelph'!I39+'Oct 30 vs York'!I39+'Oct 31 @ Brock'!I39+'Nov 5 @ Laurier'!I39+'Nov 6 vs McGill'!I39+'Nov 13 @ Nipissing'!I39+'Nov 14 @ Laurentian'!I39+'Nov 20 vs Carleton'!I39+'Nov 21 vs RMC'!I39+'Nov 26 vs Laurier'!I39+'Nov 28 @ Waterloo'!I39+'Dec 4 @ UOIT'!I39+'Dec 5 @ Queen''s'!I39+'Jan 6 vs Toronto'!I39+'Jan 8 vs Waterloo'!I39+'Jan 15 @ Lakehead'!I39+'Jan 16 @ Lakehead'!I39+'Jan 21 vs Brock'!I39+'Jan 23 vs Windsor'!I39+'Jan 28 vs Guelph'!I39+'Jan 30 @ Windsor'!I39+'Feb 5 @ York'!I39+'Feb 6 @ Toronto'!I39+'Feb 10 vs Western'!I39</f>
        <v>70</v>
      </c>
      <c r="J39" s="170">
        <f>'Oct 9 vs Concordia'!J39+'Oct 10 vs UQTR'!J39+'Oct 15 vs Guelph'!J39+'Oct 17 @ Western'!J39+'Oct 22 @ Guelph'!J39+'Oct 30 vs York'!J39+'Oct 31 @ Brock'!J39+'Nov 5 @ Laurier'!J39+'Nov 6 vs McGill'!J39+'Nov 13 @ Nipissing'!J39+'Nov 14 @ Laurentian'!J39+'Nov 20 vs Carleton'!J39+'Nov 21 vs RMC'!J39+'Nov 26 vs Laurier'!J39+'Nov 28 @ Waterloo'!J39+'Dec 4 @ UOIT'!J39+'Dec 5 @ Queen''s'!J39+'Jan 6 vs Toronto'!J39+'Jan 8 vs Waterloo'!J39+'Jan 15 @ Lakehead'!J39+'Jan 16 @ Lakehead'!J39+'Jan 21 vs Brock'!J39+'Jan 23 vs Windsor'!J39+'Jan 28 vs Guelph'!J39+'Jan 30 @ Windsor'!J39+'Feb 5 @ York'!J39+'Feb 6 @ Toronto'!J39+'Feb 10 vs Western'!J39</f>
        <v>54</v>
      </c>
      <c r="K39" s="177">
        <f t="shared" si="47"/>
        <v>0.77142857142857146</v>
      </c>
      <c r="L39" s="151">
        <f t="shared" si="48"/>
        <v>0.20370370370370369</v>
      </c>
      <c r="M39" s="150">
        <f>'Oct 9 vs Concordia'!M39+'Oct 10 vs UQTR'!M39+'Oct 15 vs Guelph'!M39+'Oct 17 @ Western'!M39+'Oct 22 @ Guelph'!M39+'Oct 30 vs York'!M39+'Oct 31 @ Brock'!M39+'Nov 5 @ Laurier'!M39+'Nov 6 vs McGill'!M39+'Nov 13 @ Nipissing'!M39+'Nov 14 @ Laurentian'!M39+'Nov 20 vs Carleton'!M39+'Nov 21 vs RMC'!M39+'Nov 26 vs Laurier'!M39+'Nov 28 @ Waterloo'!M39+'Dec 4 @ UOIT'!M39+'Dec 5 @ Queen''s'!M39+'Jan 6 vs Toronto'!M39+'Jan 8 vs Waterloo'!M39+'Jan 15 @ Lakehead'!M39+'Jan 16 @ Lakehead'!M39+'Jan 21 vs Brock'!M39+'Jan 23 vs Windsor'!M39+'Jan 28 vs Guelph'!M39+'Jan 30 @ Windsor'!M39+'Feb 5 @ York'!M39+'Feb 6 @ Toronto'!M39+'Feb 10 vs Western'!M39</f>
        <v>3</v>
      </c>
      <c r="N39" s="170">
        <f>'Oct 9 vs Concordia'!N39+'Oct 10 vs UQTR'!N39+'Oct 15 vs Guelph'!N39+'Oct 17 @ Western'!N39+'Oct 22 @ Guelph'!N39+'Oct 30 vs York'!N39+'Oct 31 @ Brock'!N39+'Nov 5 @ Laurier'!N39+'Nov 6 vs McGill'!N39+'Nov 13 @ Nipissing'!N39+'Nov 14 @ Laurentian'!N39+'Nov 20 vs Carleton'!N39+'Nov 21 vs RMC'!N39+'Nov 26 vs Laurier'!N39+'Nov 28 @ Waterloo'!N39+'Dec 4 @ UOIT'!N39+'Dec 5 @ Queen''s'!N39+'Jan 6 vs Toronto'!N39+'Jan 8 vs Waterloo'!N39+'Jan 15 @ Lakehead'!N39+'Jan 16 @ Lakehead'!N39+'Jan 21 vs Brock'!N39+'Jan 23 vs Windsor'!N39+'Jan 28 vs Guelph'!N39+'Jan 30 @ Windsor'!N39+'Feb 5 @ York'!N39+'Feb 6 @ Toronto'!N39+'Feb 10 vs Western'!N39</f>
        <v>0</v>
      </c>
      <c r="O39" s="174">
        <f>'Oct 9 vs Concordia'!O39+'Oct 10 vs UQTR'!O39+'Oct 15 vs Guelph'!O39+'Oct 17 @ Western'!O39+'Oct 22 @ Guelph'!O39+'Oct 30 vs York'!O39+'Oct 31 @ Brock'!O39+'Nov 5 @ Laurier'!O39+'Nov 6 vs McGill'!O39+'Nov 13 @ Nipissing'!O39+'Nov 14 @ Laurentian'!O39+'Nov 20 vs Carleton'!O39+'Nov 21 vs RMC'!O39+'Nov 26 vs Laurier'!O39+'Nov 28 @ Waterloo'!O39+'Dec 4 @ UOIT'!O39+'Dec 5 @ Queen''s'!O39+'Jan 6 vs Toronto'!O39+'Jan 8 vs Waterloo'!O39+'Jan 15 @ Lakehead'!O39+'Jan 16 @ Lakehead'!O39+'Jan 21 vs Brock'!O39+'Jan 23 vs Windsor'!O39+'Jan 28 vs Guelph'!O39+'Jan 30 @ Windsor'!O39+'Feb 5 @ York'!O39+'Feb 6 @ Toronto'!O39+'Feb 10 vs Western'!O39</f>
        <v>1</v>
      </c>
      <c r="P39" s="150">
        <f>'Oct 9 vs Concordia'!P39+'Oct 10 vs UQTR'!P39+'Oct 15 vs Guelph'!P39+'Oct 17 @ Western'!P39+'Oct 22 @ Guelph'!P39+'Oct 30 vs York'!P39+'Oct 31 @ Brock'!P39+'Nov 5 @ Laurier'!P39+'Nov 6 vs McGill'!P39+'Nov 13 @ Nipissing'!P39+'Nov 14 @ Laurentian'!P39+'Nov 20 vs Carleton'!P39+'Nov 21 vs RMC'!P39+'Nov 26 vs Laurier'!P39+'Nov 28 @ Waterloo'!P39+'Dec 4 @ UOIT'!P39+'Dec 5 @ Queen''s'!P39+'Jan 6 vs Toronto'!P39+'Jan 8 vs Waterloo'!P39+'Jan 15 @ Lakehead'!P39+'Jan 16 @ Lakehead'!P39+'Jan 21 vs Brock'!P39+'Jan 23 vs Windsor'!P39+'Jan 28 vs Guelph'!P39+'Jan 30 @ Windsor'!P39+'Feb 5 @ York'!P39+'Feb 6 @ Toronto'!P39+'Feb 10 vs Western'!P39</f>
        <v>1</v>
      </c>
      <c r="Q39" s="331">
        <f>'Oct 9 vs Concordia'!Q39+'Oct 10 vs UQTR'!Q39+'Oct 15 vs Guelph'!Q39+'Oct 17 @ Western'!Q39+'Oct 22 @ Guelph'!Q39+'Oct 30 vs York'!Q39+'Oct 31 @ Brock'!Q39+'Nov 5 @ Laurier'!Q39+'Nov 6 vs McGill'!Q39+'Nov 13 @ Nipissing'!Q39+'Nov 14 @ Laurentian'!Q39+'Nov 20 vs Carleton'!Q39+'Nov 21 vs RMC'!Q39+'Nov 26 vs Laurier'!Q39+'Nov 28 @ Waterloo'!Q39+'Dec 4 @ UOIT'!Q39+'Dec 5 @ Queen''s'!Q39+'Jan 6 vs Toronto'!Q39+'Jan 8 vs Waterloo'!Q39+'Jan 15 @ Lakehead'!Q39+'Jan 16 @ Lakehead'!Q39+'Jan 21 vs Brock'!Q39+'Jan 23 vs Windsor'!Q39+'Jan 28 vs Guelph'!Q39+'Jan 30 @ Windsor'!Q39+'Feb 5 @ York'!Q39+'Feb 6 @ Toronto'!Q39+'Feb 10 vs Western'!Q39</f>
        <v>0</v>
      </c>
      <c r="R39" s="182">
        <f>'Oct 9 vs Concordia'!R39+'Oct 10 vs UQTR'!R39+'Oct 15 vs Guelph'!R39+'Oct 17 @ Western'!R39+'Oct 22 @ Guelph'!R39+'Oct 30 vs York'!R39+'Oct 31 @ Brock'!R39+'Nov 5 @ Laurier'!R39+'Nov 6 vs McGill'!R39+'Nov 13 @ Nipissing'!R39+'Nov 14 @ Laurentian'!R39+'Nov 20 vs Carleton'!R39+'Nov 21 vs RMC'!R39+'Nov 26 vs Laurier'!R39+'Nov 28 @ Waterloo'!R39+'Dec 4 @ UOIT'!R39+'Dec 5 @ Queen''s'!R39+'Jan 6 vs Toronto'!R39+'Jan 8 vs Waterloo'!R39+'Jan 15 @ Lakehead'!R39+'Jan 16 @ Lakehead'!R39+'Jan 21 vs Brock'!R39+'Jan 23 vs Windsor'!R39+'Jan 28 vs Guelph'!R39+'Jan 30 @ Windsor'!R39+'Feb 5 @ York'!R39+'Feb 6 @ Toronto'!R39+'Feb 10 vs Western'!R39</f>
        <v>17</v>
      </c>
      <c r="S39" s="162">
        <f>'Oct 9 vs Concordia'!S39+'Oct 10 vs UQTR'!S39+'Oct 15 vs Guelph'!S39+'Oct 17 @ Western'!S39+'Oct 22 @ Guelph'!S39+'Oct 30 vs York'!S39+'Oct 31 @ Brock'!S39+'Nov 5 @ Laurier'!S39+'Nov 6 vs McGill'!S39+'Nov 13 @ Nipissing'!S39+'Nov 14 @ Laurentian'!S39+'Nov 20 vs Carleton'!S39+'Nov 21 vs RMC'!S39+'Nov 26 vs Laurier'!S39+'Nov 28 @ Waterloo'!S39+'Dec 4 @ UOIT'!S39+'Dec 5 @ Queen''s'!S39+'Jan 6 vs Toronto'!S39+'Jan 8 vs Waterloo'!S39+'Jan 15 @ Lakehead'!S39+'Jan 16 @ Lakehead'!S39+'Jan 21 vs Brock'!S39+'Jan 23 vs Windsor'!S39+'Jan 28 vs Guelph'!S39+'Jan 30 @ Windsor'!S39+'Feb 5 @ York'!S39+'Feb 6 @ Toronto'!S39+'Feb 10 vs Western'!S39</f>
        <v>239</v>
      </c>
      <c r="T39" s="331">
        <f>'Oct 9 vs Concordia'!T39+'Oct 10 vs UQTR'!T39+'Oct 15 vs Guelph'!T39+'Oct 17 @ Western'!T39+'Oct 22 @ Guelph'!T39+'Oct 30 vs York'!T39+'Oct 31 @ Brock'!T39+'Nov 5 @ Laurier'!T39+'Nov 6 vs McGill'!T39+'Nov 13 @ Nipissing'!T39+'Nov 14 @ Laurentian'!T39+'Nov 20 vs Carleton'!T39+'Nov 21 vs RMC'!T39+'Nov 26 vs Laurier'!T39+'Nov 28 @ Waterloo'!T39+'Dec 4 @ UOIT'!T39+'Dec 5 @ Queen''s'!T39+'Jan 6 vs Toronto'!T39+'Jan 8 vs Waterloo'!T39+'Jan 15 @ Lakehead'!T39+'Jan 16 @ Lakehead'!T39+'Jan 21 vs Brock'!T39+'Jan 23 vs Windsor'!T39+'Jan 28 vs Guelph'!T39+'Jan 30 @ Windsor'!T39+'Feb 5 @ York'!T39+'Feb 6 @ Toronto'!T39+'Feb 10 vs Western'!T39</f>
        <v>184</v>
      </c>
      <c r="U39" s="331">
        <f t="shared" si="20"/>
        <v>423</v>
      </c>
      <c r="V39" s="496">
        <f t="shared" si="49"/>
        <v>0.56501182033096931</v>
      </c>
      <c r="W39" s="50"/>
      <c r="X39" s="15"/>
      <c r="Y39" s="15"/>
      <c r="Z39" s="47"/>
      <c r="AA39" s="326">
        <v>72</v>
      </c>
      <c r="AB39" s="324" t="s">
        <v>95</v>
      </c>
      <c r="AC39" s="327">
        <f t="shared" si="1"/>
        <v>20</v>
      </c>
      <c r="AD39" s="321">
        <f>'Oct 9 vs Concordia'!W39+'Oct 10 vs UQTR'!W39+'Oct 15 vs Guelph'!W36+'Oct 17 @ Western'!W39+'Oct 22 @ Guelph'!W39+'Oct 30 vs York'!W39+'Oct 31 @ Brock'!W39+'Nov 5 @ Laurier'!W36+'Nov 6 vs McGill'!W39+'Nov 13 @ Nipissing'!W39+'Nov 14 @ Laurentian'!W39+'Nov 20 vs Carleton'!W39+'Nov 21 vs RMC'!W39+'Nov 26 vs Laurier'!W39+'Nov 28 @ Waterloo'!W39+'Dec 4 @ UOIT'!W39+'Dec 5 @ Queen''s'!W39+'Jan 6 vs Toronto'!W39+'Jan 8 vs Waterloo'!W39+'Jan 15 @ Lakehead'!W39+'Jan 16 @ Lakehead'!W39+'Jan 21 vs Brock'!W39+'Jan 23 vs Windsor'!W39+'Jan 28 vs Guelph'!W39+'Jan 30 @ Windsor'!W39+'Feb 5 @ York'!W39+'Feb 6 @ Toronto'!W39+'Feb 10 vs Western'!W39</f>
        <v>0.2159375</v>
      </c>
      <c r="AE39" s="174">
        <f>'Oct 9 vs Concordia'!X39+'Oct 10 vs UQTR'!X39+'Oct 15 vs Guelph'!X39+'Oct 17 @ Western'!X39+'Oct 22 @ Guelph'!X39+'Oct 30 vs York'!X39+'Oct 31 @ Brock'!X39+'Nov 5 @ Laurier'!X39+'Nov 6 vs McGill'!X39+'Nov 13 @ Nipissing'!X39+'Nov 14 @ Laurentian'!X39+'Nov 20 vs Carleton'!X39+'Nov 21 vs RMC'!X39+'Nov 26 vs Laurier'!X39+'Nov 28 @ Waterloo'!X39+'Dec 4 @ UOIT'!X39+'Dec 5 @ Queen''s'!X39+'Jan 6 vs Toronto'!X39+'Jan 8 vs Waterloo'!X39+'Jan 15 @ Lakehead'!X39+'Jan 16 @ Lakehead'!X39+'Jan 21 vs Brock'!X39+'Jan 23 vs Windsor'!X39+'Jan 28 vs Guelph'!X39+'Jan 30 @ Windsor'!X39+'Feb 5 @ York'!X39+'Feb 6 @ Toronto'!X39+'Feb 10 vs Western'!X39</f>
        <v>174</v>
      </c>
      <c r="AF39" s="150">
        <f>'Oct 9 vs Concordia'!Y39+'Oct 10 vs UQTR'!Y39+'Oct 15 vs Guelph'!Y39+'Oct 17 @ Western'!Y39+'Oct 22 @ Guelph'!Y39+'Oct 30 vs York'!Y39+'Oct 31 @ Brock'!Y39+'Nov 5 @ Laurier'!Y39+'Nov 6 vs McGill'!Y39+'Nov 13 @ Nipissing'!Y39+'Nov 14 @ Laurentian'!Y39+'Nov 20 vs Carleton'!Y39+'Nov 21 vs RMC'!Y39+'Nov 26 vs Laurier'!Y39+'Nov 28 @ Waterloo'!Y39+'Dec 4 @ UOIT'!Y39+'Dec 5 @ Queen''s'!Y39+'Jan 6 vs Toronto'!Y39+'Jan 8 vs Waterloo'!Y39+'Jan 15 @ Lakehead'!Y39+'Jan 16 @ Lakehead'!Y39+'Jan 21 vs Brock'!Y39+'Jan 23 vs Windsor'!Y39+'Jan 28 vs Guelph'!Y39+'Jan 30 @ Windsor'!Y39+'Feb 5 @ York'!Y39+'Feb 6 @ Toronto'!Y39+'Feb 10 vs Western'!Y39</f>
        <v>148</v>
      </c>
      <c r="AG39" s="289">
        <f t="shared" si="21"/>
        <v>26</v>
      </c>
      <c r="AH39" s="351"/>
      <c r="AI39" s="354"/>
      <c r="AJ39" s="331"/>
      <c r="AK39" s="338"/>
      <c r="AL39" s="331"/>
      <c r="AM39" s="330"/>
      <c r="AN39" s="331"/>
      <c r="AO39" s="338"/>
      <c r="AP39" s="331"/>
      <c r="AQ39" s="330"/>
      <c r="AR39" s="331"/>
      <c r="AS39" s="338"/>
      <c r="AT39" s="331"/>
      <c r="AU39" s="330"/>
      <c r="AV39" s="331"/>
      <c r="AW39" s="338"/>
      <c r="AX39" s="331"/>
      <c r="AY39" s="330"/>
      <c r="BB39" s="404"/>
      <c r="BC39" s="472" t="s">
        <v>218</v>
      </c>
      <c r="BD39" s="447">
        <f t="shared" si="67"/>
        <v>15</v>
      </c>
      <c r="BE39" s="653">
        <f t="shared" si="68"/>
        <v>0</v>
      </c>
      <c r="BF39" s="155">
        <f t="shared" si="69"/>
        <v>6.6666666666666666E-2</v>
      </c>
      <c r="BG39" s="658">
        <f>BG23/BD23</f>
        <v>6.6666666666666666E-2</v>
      </c>
      <c r="BH39" s="448"/>
      <c r="BI39" s="404"/>
      <c r="BJ39" s="365"/>
      <c r="BK39" s="404"/>
      <c r="BL39" s="362"/>
      <c r="BM39" s="374"/>
      <c r="BN39" s="496"/>
      <c r="BO39" s="363"/>
      <c r="BP39" s="364"/>
      <c r="BQ39" s="381"/>
      <c r="BR39" s="364"/>
      <c r="BS39" s="365"/>
      <c r="BT39" s="381"/>
      <c r="BU39" s="364"/>
      <c r="BV39" s="364"/>
      <c r="BW39" s="496"/>
      <c r="BX39" s="441">
        <f t="shared" si="70"/>
        <v>0.11871527777777779</v>
      </c>
      <c r="BY39" s="364"/>
      <c r="BZ39" s="364"/>
      <c r="CA39" s="365"/>
      <c r="CB39" s="430"/>
      <c r="CC39" s="430"/>
      <c r="CD39" s="430"/>
      <c r="CE39" s="430"/>
      <c r="CK39" s="141"/>
      <c r="CL39" s="141"/>
      <c r="CM39" s="141"/>
      <c r="CN39" s="141"/>
      <c r="CO39" s="141"/>
      <c r="CP39" s="141"/>
      <c r="CQ39" s="141"/>
      <c r="CR39" s="141"/>
      <c r="CS39" s="141"/>
      <c r="CT39" s="141"/>
      <c r="CU39" s="141"/>
      <c r="CV39" s="493"/>
      <c r="CW39" s="493"/>
      <c r="CX39" s="141"/>
      <c r="CY39" s="141"/>
      <c r="CZ39" s="141"/>
      <c r="DA39" s="141"/>
      <c r="DB39" s="141"/>
      <c r="DC39" s="141"/>
      <c r="DD39" s="141"/>
      <c r="DE39" s="141"/>
      <c r="DF39" s="493"/>
      <c r="DG39" s="141"/>
      <c r="DH39" s="141"/>
      <c r="DI39" s="141"/>
      <c r="DJ39" s="141"/>
    </row>
    <row r="40" spans="1:114" ht="31" customHeight="1">
      <c r="A40" s="202">
        <v>12</v>
      </c>
      <c r="B40" s="167" t="s">
        <v>244</v>
      </c>
      <c r="C40" s="161">
        <f>'Oct 9 vs Concordia'!C40+'Oct 10 vs UQTR'!C40+'Oct 15 vs Guelph'!C40+'Oct 17 @ Western'!C40+'Oct 22 @ Guelph'!C40+'Oct 30 vs York'!C40+'Oct 31 @ Brock'!C40+'Nov 5 @ Laurier'!C40+'Nov 6 vs McGill'!C40+'Nov 13 @ Nipissing'!C40+'Nov 14 @ Laurentian'!C40+'Nov 20 vs Carleton'!C40+'Nov 21 vs RMC'!C40+'Nov 26 vs Laurier'!C40+'Nov 28 @ Waterloo'!C40+'Dec 4 @ UOIT'!C40+'Dec 5 @ Queen''s'!C40+'Jan 6 vs Toronto'!C40+'Jan 8 vs Waterloo'!C40+'Jan 15 @ Lakehead'!C40+'Jan 16 @ Lakehead'!C40+'Jan 21 vs Brock'!C40+'Jan 23 vs Windsor'!C40+'Jan 28 vs Guelph'!C40+'Jan 30 @ Windsor'!C40+'Feb 5 @ York'!C40+'Feb 6 @ Toronto'!C40+'Feb 10 vs Western'!C40</f>
        <v>4</v>
      </c>
      <c r="D40" s="23">
        <f>'Oct 9 vs Concordia'!D40+'Oct 10 vs UQTR'!D40+'Oct 15 vs Guelph'!D40+'Oct 17 @ Western'!D40+'Oct 22 @ Guelph'!D40+'Oct 30 vs York'!D40+'Oct 31 @ Brock'!D40+'Nov 5 @ Laurier'!D40+'Nov 6 vs McGill'!D40+'Nov 13 @ Nipissing'!D40+'Nov 14 @ Laurentian'!D40+'Nov 20 vs Carleton'!D40+'Nov 21 vs RMC'!D40+'Nov 26 vs Laurier'!D40+'Nov 28 @ Waterloo'!D40+'Dec 4 @ UOIT'!D40+'Dec 5 @ Queen''s'!D40+'Jan 6 vs Toronto'!D40+'Jan 8 vs Waterloo'!D40+'Jan 15 @ Lakehead'!D40+'Jan 16 @ Lakehead'!D40+'Jan 21 vs Brock'!D40+'Jan 23 vs Windsor'!D40+'Jan 28 vs Guelph'!D40+'Jan 30 @ Windsor'!D40+'Feb 5 @ York'!D40+'Feb 6 @ Toronto'!D40+'Feb 10 vs Western'!D40</f>
        <v>3</v>
      </c>
      <c r="E40" s="23">
        <f>'Oct 9 vs Concordia'!E40+'Oct 10 vs UQTR'!E40+'Oct 15 vs Guelph'!E40+'Oct 17 @ Western'!E40+'Oct 22 @ Guelph'!E40+'Oct 30 vs York'!E40+'Oct 31 @ Brock'!E40+'Nov 5 @ Laurier'!E40+'Nov 6 vs McGill'!E40+'Nov 13 @ Nipissing'!E40+'Nov 14 @ Laurentian'!E40+'Nov 20 vs Carleton'!E40+'Nov 21 vs RMC'!E40+'Nov 26 vs Laurier'!E40+'Nov 28 @ Waterloo'!E40+'Dec 4 @ UOIT'!E40+'Dec 5 @ Queen''s'!E40+'Jan 6 vs Toronto'!E40+'Jan 8 vs Waterloo'!E40+'Jan 15 @ Lakehead'!E40+'Jan 16 @ Lakehead'!E40+'Jan 21 vs Brock'!E40+'Jan 23 vs Windsor'!E40+'Jan 28 vs Guelph'!E40+'Jan 30 @ Windsor'!E40+'Feb 5 @ York'!E40+'Feb 6 @ Toronto'!E40+'Feb 10 vs Western'!E40</f>
        <v>1</v>
      </c>
      <c r="F40" s="79">
        <f t="shared" si="19"/>
        <v>4</v>
      </c>
      <c r="G40" s="173">
        <f>'Oct 9 vs Concordia'!G40+'Oct 10 vs UQTR'!G40+'Oct 15 vs Guelph'!G40+'Oct 17 @ Western'!G40+'Oct 22 @ Guelph'!G40+'Oct 30 vs York'!G40+'Oct 31 @ Brock'!G40+'Nov 5 @ Laurier'!G40+'Nov 6 vs McGill'!G40+'Nov 13 @ Nipissing'!G40+'Nov 14 @ Laurentian'!G40+'Nov 20 vs Carleton'!G40+'Nov 21 vs RMC'!G40+'Nov 26 vs Laurier'!G40+'Nov 28 @ Waterloo'!G40+'Dec 4 @ UOIT'!G40+'Dec 5 @ Queen''s'!G40+'Jan 6 vs Toronto'!G40+'Jan 8 vs Waterloo'!G40+'Jan 15 @ Lakehead'!G40+'Jan 16 @ Lakehead'!G40+'Jan 21 vs Brock'!G40+'Jan 23 vs Windsor'!G40+'Jan 28 vs Guelph'!G40+'Jan 30 @ Windsor'!G40+'Feb 5 @ York'!G40+'Feb 6 @ Toronto'!G40+'Feb 10 vs Western'!G40</f>
        <v>6</v>
      </c>
      <c r="H40" s="23">
        <f>'Oct 9 vs Concordia'!H40+'Oct 10 vs UQTR'!H40+'Oct 15 vs Guelph'!H40+'Oct 17 @ Western'!H40+'Oct 22 @ Guelph'!H40+'Oct 30 vs York'!H40+'Oct 31 @ Brock'!H40+'Nov 5 @ Laurier'!H40+'Nov 6 vs McGill'!H40+'Nov 13 @ Nipissing'!H40+'Nov 14 @ Laurentian'!H40+'Nov 20 vs Carleton'!H40+'Nov 21 vs RMC'!H40+'Nov 26 vs Laurier'!H40+'Nov 28 @ Waterloo'!H40+'Dec 4 @ UOIT'!H40+'Dec 5 @ Queen''s'!H40+'Jan 6 vs Toronto'!H40+'Jan 8 vs Waterloo'!H40+'Jan 15 @ Lakehead'!H40+'Jan 16 @ Lakehead'!H40+'Jan 21 vs Brock'!H40+'Jan 23 vs Windsor'!H40+'Jan 28 vs Guelph'!H40+'Jan 30 @ Windsor'!H40+'Feb 5 @ York'!H40+'Feb 6 @ Toronto'!H40+'Feb 10 vs Western'!H40</f>
        <v>2</v>
      </c>
      <c r="I40" s="23">
        <f>'Oct 9 vs Concordia'!I40+'Oct 10 vs UQTR'!I40+'Oct 15 vs Guelph'!I40+'Oct 17 @ Western'!I40+'Oct 22 @ Guelph'!I40+'Oct 30 vs York'!I40+'Oct 31 @ Brock'!I40+'Nov 5 @ Laurier'!I40+'Nov 6 vs McGill'!I40+'Nov 13 @ Nipissing'!I40+'Nov 14 @ Laurentian'!I40+'Nov 20 vs Carleton'!I40+'Nov 21 vs RMC'!I40+'Nov 26 vs Laurier'!I40+'Nov 28 @ Waterloo'!I40+'Dec 4 @ UOIT'!I40+'Dec 5 @ Queen''s'!I40+'Jan 6 vs Toronto'!I40+'Jan 8 vs Waterloo'!I40+'Jan 15 @ Lakehead'!I40+'Jan 16 @ Lakehead'!I40+'Jan 21 vs Brock'!I40+'Jan 23 vs Windsor'!I40+'Jan 28 vs Guelph'!I40+'Jan 30 @ Windsor'!I40+'Feb 5 @ York'!I40+'Feb 6 @ Toronto'!I40+'Feb 10 vs Western'!I40</f>
        <v>9</v>
      </c>
      <c r="J40" s="79">
        <f>'Oct 9 vs Concordia'!J40+'Oct 10 vs UQTR'!J40+'Oct 15 vs Guelph'!J40+'Oct 17 @ Western'!J40+'Oct 22 @ Guelph'!J40+'Oct 30 vs York'!J40+'Oct 31 @ Brock'!J40+'Nov 5 @ Laurier'!J40+'Nov 6 vs McGill'!J40+'Nov 13 @ Nipissing'!J40+'Nov 14 @ Laurentian'!J40+'Nov 20 vs Carleton'!J40+'Nov 21 vs RMC'!J40+'Nov 26 vs Laurier'!J40+'Nov 28 @ Waterloo'!J40+'Dec 4 @ UOIT'!J40+'Dec 5 @ Queen''s'!J40+'Jan 6 vs Toronto'!J40+'Jan 8 vs Waterloo'!J40+'Jan 15 @ Lakehead'!J40+'Jan 16 @ Lakehead'!J40+'Jan 21 vs Brock'!J40+'Jan 23 vs Windsor'!J40+'Jan 28 vs Guelph'!J40+'Jan 30 @ Windsor'!J40+'Feb 5 @ York'!J40+'Feb 6 @ Toronto'!J40+'Feb 10 vs Western'!J40</f>
        <v>12</v>
      </c>
      <c r="K40" s="176">
        <f t="shared" si="47"/>
        <v>1.3333333333333333</v>
      </c>
      <c r="L40" s="67">
        <f t="shared" si="48"/>
        <v>0.25</v>
      </c>
      <c r="M40" s="23">
        <f>'Oct 9 vs Concordia'!M40+'Oct 10 vs UQTR'!M40+'Oct 15 vs Guelph'!M40+'Oct 17 @ Western'!M40+'Oct 22 @ Guelph'!M40+'Oct 30 vs York'!M40+'Oct 31 @ Brock'!M40+'Nov 5 @ Laurier'!M40+'Nov 6 vs McGill'!M40+'Nov 13 @ Nipissing'!M40+'Nov 14 @ Laurentian'!M40+'Nov 20 vs Carleton'!M40+'Nov 21 vs RMC'!M40+'Nov 26 vs Laurier'!M40+'Nov 28 @ Waterloo'!M40+'Dec 4 @ UOIT'!M40+'Dec 5 @ Queen''s'!M40+'Jan 6 vs Toronto'!M40+'Jan 8 vs Waterloo'!M40+'Jan 15 @ Lakehead'!M40+'Jan 16 @ Lakehead'!M40+'Jan 21 vs Brock'!M40+'Jan 23 vs Windsor'!M40+'Jan 28 vs Guelph'!M40+'Jan 30 @ Windsor'!M40+'Feb 5 @ York'!M40+'Feb 6 @ Toronto'!M40+'Feb 10 vs Western'!M40</f>
        <v>0</v>
      </c>
      <c r="N40" s="79">
        <f>'Oct 9 vs Concordia'!N40+'Oct 10 vs UQTR'!N40+'Oct 15 vs Guelph'!N40+'Oct 17 @ Western'!N40+'Oct 22 @ Guelph'!N40+'Oct 30 vs York'!N40+'Oct 31 @ Brock'!N40+'Nov 5 @ Laurier'!N40+'Nov 6 vs McGill'!N40+'Nov 13 @ Nipissing'!N40+'Nov 14 @ Laurentian'!N40+'Nov 20 vs Carleton'!N40+'Nov 21 vs RMC'!N40+'Nov 26 vs Laurier'!N40+'Nov 28 @ Waterloo'!N40+'Dec 4 @ UOIT'!N40+'Dec 5 @ Queen''s'!N40+'Jan 6 vs Toronto'!N40+'Jan 8 vs Waterloo'!N40+'Jan 15 @ Lakehead'!N40+'Jan 16 @ Lakehead'!N40+'Jan 21 vs Brock'!N40+'Jan 23 vs Windsor'!N40+'Jan 28 vs Guelph'!N40+'Jan 30 @ Windsor'!N40+'Feb 5 @ York'!N40+'Feb 6 @ Toronto'!N40+'Feb 10 vs Western'!N40</f>
        <v>1</v>
      </c>
      <c r="O40" s="173">
        <f>'Oct 9 vs Concordia'!O40+'Oct 10 vs UQTR'!O40+'Oct 15 vs Guelph'!O40+'Oct 17 @ Western'!O40+'Oct 22 @ Guelph'!O40+'Oct 30 vs York'!O40+'Oct 31 @ Brock'!O40+'Nov 5 @ Laurier'!O40+'Nov 6 vs McGill'!O40+'Nov 13 @ Nipissing'!O40+'Nov 14 @ Laurentian'!O40+'Nov 20 vs Carleton'!O40+'Nov 21 vs RMC'!O40+'Nov 26 vs Laurier'!O40+'Nov 28 @ Waterloo'!O40+'Dec 4 @ UOIT'!O40+'Dec 5 @ Queen''s'!O40+'Jan 6 vs Toronto'!O40+'Jan 8 vs Waterloo'!O40+'Jan 15 @ Lakehead'!O40+'Jan 16 @ Lakehead'!O40+'Jan 21 vs Brock'!O40+'Jan 23 vs Windsor'!O40+'Jan 28 vs Guelph'!O40+'Jan 30 @ Windsor'!O40+'Feb 5 @ York'!O40+'Feb 6 @ Toronto'!O40+'Feb 10 vs Western'!O40</f>
        <v>0</v>
      </c>
      <c r="P40" s="23">
        <f>'Oct 9 vs Concordia'!P40+'Oct 10 vs UQTR'!P40+'Oct 15 vs Guelph'!P40+'Oct 17 @ Western'!P40+'Oct 22 @ Guelph'!P40+'Oct 30 vs York'!P40+'Oct 31 @ Brock'!P40+'Nov 5 @ Laurier'!P40+'Nov 6 vs McGill'!P40+'Nov 13 @ Nipissing'!P40+'Nov 14 @ Laurentian'!P40+'Nov 20 vs Carleton'!P40+'Nov 21 vs RMC'!P40+'Nov 26 vs Laurier'!P40+'Nov 28 @ Waterloo'!P40+'Dec 4 @ UOIT'!P40+'Dec 5 @ Queen''s'!P40+'Jan 6 vs Toronto'!P40+'Jan 8 vs Waterloo'!P40+'Jan 15 @ Lakehead'!P40+'Jan 16 @ Lakehead'!P40+'Jan 21 vs Brock'!P40+'Jan 23 vs Windsor'!P40+'Jan 28 vs Guelph'!P40+'Jan 30 @ Windsor'!P40+'Feb 5 @ York'!P40+'Feb 6 @ Toronto'!P40+'Feb 10 vs Western'!P40</f>
        <v>0</v>
      </c>
      <c r="Q40" s="23">
        <f>'Oct 9 vs Concordia'!Q40+'Oct 10 vs UQTR'!Q40+'Oct 15 vs Guelph'!Q40+'Oct 17 @ Western'!Q40+'Oct 22 @ Guelph'!Q40+'Oct 30 vs York'!Q40+'Oct 31 @ Brock'!Q40+'Nov 5 @ Laurier'!Q40+'Nov 6 vs McGill'!Q40+'Nov 13 @ Nipissing'!Q40+'Nov 14 @ Laurentian'!Q40+'Nov 20 vs Carleton'!Q40+'Nov 21 vs RMC'!Q40+'Nov 26 vs Laurier'!Q40+'Nov 28 @ Waterloo'!Q40+'Dec 4 @ UOIT'!Q40+'Dec 5 @ Queen''s'!Q40+'Jan 6 vs Toronto'!Q40+'Jan 8 vs Waterloo'!Q40+'Jan 15 @ Lakehead'!Q40+'Jan 16 @ Lakehead'!Q40+'Jan 21 vs Brock'!Q40+'Jan 23 vs Windsor'!Q40+'Jan 28 vs Guelph'!Q40+'Jan 30 @ Windsor'!Q40+'Feb 5 @ York'!Q40+'Feb 6 @ Toronto'!Q40+'Feb 10 vs Western'!Q40</f>
        <v>0</v>
      </c>
      <c r="R40" s="181">
        <f>'Oct 9 vs Concordia'!R40+'Oct 10 vs UQTR'!R40+'Oct 15 vs Guelph'!R40+'Oct 17 @ Western'!R40+'Oct 22 @ Guelph'!R40+'Oct 30 vs York'!R40+'Oct 31 @ Brock'!R40+'Nov 5 @ Laurier'!R40+'Nov 6 vs McGill'!R40+'Nov 13 @ Nipissing'!R40+'Nov 14 @ Laurentian'!R40+'Nov 20 vs Carleton'!R40+'Nov 21 vs RMC'!R40+'Nov 26 vs Laurier'!R40+'Nov 28 @ Waterloo'!R40+'Dec 4 @ UOIT'!R40+'Dec 5 @ Queen''s'!R40+'Jan 6 vs Toronto'!R40+'Jan 8 vs Waterloo'!R40+'Jan 15 @ Lakehead'!R40+'Jan 16 @ Lakehead'!R40+'Jan 21 vs Brock'!R40+'Jan 23 vs Windsor'!R40+'Jan 28 vs Guelph'!R40+'Jan 30 @ Windsor'!R40+'Feb 5 @ York'!R40+'Feb 6 @ Toronto'!R40+'Feb 10 vs Western'!R40</f>
        <v>0</v>
      </c>
      <c r="S40" s="161">
        <f>'Oct 9 vs Concordia'!S40+'Oct 10 vs UQTR'!S40+'Oct 15 vs Guelph'!S40+'Oct 17 @ Western'!S40+'Oct 22 @ Guelph'!S40+'Oct 30 vs York'!S40+'Oct 31 @ Brock'!S40+'Nov 5 @ Laurier'!S40+'Nov 6 vs McGill'!S40+'Nov 13 @ Nipissing'!S40+'Nov 14 @ Laurentian'!S40+'Nov 20 vs Carleton'!S40+'Nov 21 vs RMC'!S40+'Nov 26 vs Laurier'!S40+'Nov 28 @ Waterloo'!S40+'Dec 4 @ UOIT'!S40+'Dec 5 @ Queen''s'!S40+'Jan 6 vs Toronto'!S40+'Jan 8 vs Waterloo'!S40+'Jan 15 @ Lakehead'!S40+'Jan 16 @ Lakehead'!S40+'Jan 21 vs Brock'!S40+'Jan 23 vs Windsor'!S40+'Jan 28 vs Guelph'!S40+'Jan 30 @ Windsor'!S40+'Feb 5 @ York'!S40+'Feb 6 @ Toronto'!S40+'Feb 10 vs Western'!S40</f>
        <v>11</v>
      </c>
      <c r="T40" s="23">
        <f>'Oct 9 vs Concordia'!T40+'Oct 10 vs UQTR'!T40+'Oct 15 vs Guelph'!T40+'Oct 17 @ Western'!T40+'Oct 22 @ Guelph'!T40+'Oct 30 vs York'!T40+'Oct 31 @ Brock'!T40+'Nov 5 @ Laurier'!T40+'Nov 6 vs McGill'!T40+'Nov 13 @ Nipissing'!T40+'Nov 14 @ Laurentian'!T40+'Nov 20 vs Carleton'!T40+'Nov 21 vs RMC'!T40+'Nov 26 vs Laurier'!T40+'Nov 28 @ Waterloo'!T40+'Dec 4 @ UOIT'!T40+'Dec 5 @ Queen''s'!T40+'Jan 6 vs Toronto'!T40+'Jan 8 vs Waterloo'!T40+'Jan 15 @ Lakehead'!T40+'Jan 16 @ Lakehead'!T40+'Jan 21 vs Brock'!T40+'Jan 23 vs Windsor'!T40+'Jan 28 vs Guelph'!T40+'Jan 30 @ Windsor'!T40+'Feb 5 @ York'!T40+'Feb 6 @ Toronto'!T40+'Feb 10 vs Western'!T40</f>
        <v>2</v>
      </c>
      <c r="U40" s="23">
        <f t="shared" si="20"/>
        <v>13</v>
      </c>
      <c r="V40" s="375">
        <f t="shared" si="49"/>
        <v>0.84615384615384615</v>
      </c>
      <c r="W40" s="50"/>
      <c r="X40" s="15"/>
      <c r="Y40" s="15"/>
      <c r="Z40" s="47"/>
      <c r="AA40" s="255"/>
      <c r="AB40" s="262"/>
      <c r="AC40" s="316">
        <f t="shared" si="1"/>
        <v>4</v>
      </c>
      <c r="AD40" s="320"/>
      <c r="AE40" s="173"/>
      <c r="AF40" s="23"/>
      <c r="AG40" s="276"/>
      <c r="AH40" s="346"/>
      <c r="AI40" s="173"/>
      <c r="AJ40" s="23"/>
      <c r="AK40" s="340"/>
      <c r="AL40" s="23"/>
      <c r="AM40" s="173"/>
      <c r="AN40" s="23"/>
      <c r="AO40" s="340"/>
      <c r="AP40" s="23"/>
      <c r="AQ40" s="173"/>
      <c r="AR40" s="23"/>
      <c r="AS40" s="340"/>
      <c r="AT40" s="23"/>
      <c r="AU40" s="173"/>
      <c r="AV40" s="23"/>
      <c r="AW40" s="340"/>
      <c r="AX40" s="23"/>
      <c r="AY40" s="173"/>
      <c r="BB40" s="399"/>
      <c r="BC40" s="400"/>
      <c r="BD40" s="446"/>
      <c r="BE40" s="655"/>
      <c r="BF40" s="402"/>
      <c r="BG40" s="659"/>
      <c r="BH40" s="450"/>
      <c r="BI40" s="403"/>
      <c r="BJ40" s="432"/>
      <c r="BK40" s="399"/>
      <c r="BL40" s="401"/>
      <c r="BM40" s="84"/>
      <c r="BN40" s="432"/>
      <c r="BO40" s="431"/>
      <c r="BP40" s="84"/>
      <c r="BQ40" s="433"/>
      <c r="BR40" s="84"/>
      <c r="BS40" s="432"/>
      <c r="BT40" s="433"/>
      <c r="BU40" s="84"/>
      <c r="BV40" s="84"/>
      <c r="BW40" s="434"/>
      <c r="BX40" s="507"/>
      <c r="BY40" s="506"/>
      <c r="BZ40" s="506"/>
      <c r="CA40" s="236"/>
      <c r="CB40" s="430"/>
      <c r="CC40" s="430"/>
      <c r="CD40" s="430"/>
      <c r="CE40" s="430"/>
      <c r="CK40" s="430"/>
      <c r="CL40" s="442"/>
      <c r="CM40" s="430"/>
      <c r="CN40" s="430"/>
      <c r="CO40" s="430"/>
      <c r="CP40" s="430"/>
      <c r="CQ40" s="430"/>
      <c r="CR40" s="430"/>
      <c r="CS40" s="430"/>
      <c r="CT40" s="430"/>
      <c r="CU40" s="430"/>
      <c r="CV40" s="494"/>
      <c r="CW40" s="494"/>
      <c r="CX40" s="430"/>
      <c r="CY40" s="430"/>
      <c r="CZ40" s="430"/>
      <c r="DA40" s="430"/>
      <c r="DB40" s="430"/>
      <c r="DC40" s="430"/>
      <c r="DD40" s="430"/>
      <c r="DE40" s="430"/>
      <c r="DF40" s="494"/>
      <c r="DG40" s="430"/>
      <c r="DH40" s="430"/>
      <c r="DI40" s="430"/>
      <c r="DJ40" s="430"/>
    </row>
    <row r="41" spans="1:114" ht="31" customHeight="1">
      <c r="A41" s="203">
        <v>24</v>
      </c>
      <c r="B41" s="168" t="s">
        <v>243</v>
      </c>
      <c r="C41" s="163"/>
      <c r="D41" s="148"/>
      <c r="E41" s="149"/>
      <c r="F41" s="171"/>
      <c r="G41" s="175"/>
      <c r="H41" s="149"/>
      <c r="I41" s="152"/>
      <c r="J41" s="171"/>
      <c r="K41" s="178"/>
      <c r="L41" s="149"/>
      <c r="M41" s="149"/>
      <c r="N41" s="179"/>
      <c r="O41" s="175"/>
      <c r="P41" s="149"/>
      <c r="Q41" s="280"/>
      <c r="R41" s="165"/>
      <c r="S41" s="180"/>
      <c r="T41" s="280"/>
      <c r="U41" s="280"/>
      <c r="V41" s="165"/>
      <c r="W41" s="50"/>
      <c r="X41" s="15"/>
      <c r="Y41" s="15"/>
      <c r="Z41" s="47"/>
      <c r="AA41" s="323"/>
      <c r="AB41" s="324"/>
      <c r="AC41" s="328">
        <f t="shared" si="1"/>
        <v>0</v>
      </c>
      <c r="AD41" s="329"/>
      <c r="AE41" s="330"/>
      <c r="AF41" s="331"/>
      <c r="AG41" s="332"/>
      <c r="AH41" s="347"/>
      <c r="AI41" s="330"/>
      <c r="AJ41" s="331"/>
      <c r="AK41" s="341"/>
      <c r="AL41" s="331"/>
      <c r="AM41" s="330"/>
      <c r="AN41" s="331"/>
      <c r="AO41" s="341"/>
      <c r="AP41" s="331"/>
      <c r="AQ41" s="330"/>
      <c r="AR41" s="331"/>
      <c r="AS41" s="341"/>
      <c r="AT41" s="331"/>
      <c r="AU41" s="330"/>
      <c r="AV41" s="331"/>
      <c r="AW41" s="341"/>
      <c r="AX41" s="331"/>
      <c r="AY41" s="330"/>
      <c r="BB41" s="404"/>
      <c r="BC41" s="405"/>
      <c r="BD41" s="447"/>
      <c r="BE41" s="654"/>
      <c r="BF41" s="406"/>
      <c r="BG41" s="658"/>
      <c r="BH41" s="448"/>
      <c r="BI41" s="404"/>
      <c r="BJ41" s="437"/>
      <c r="BK41" s="404"/>
      <c r="BL41" s="362"/>
      <c r="BM41" s="436"/>
      <c r="BN41" s="437"/>
      <c r="BO41" s="435"/>
      <c r="BP41" s="436"/>
      <c r="BQ41" s="438"/>
      <c r="BR41" s="436"/>
      <c r="BS41" s="437"/>
      <c r="BT41" s="438"/>
      <c r="BU41" s="436"/>
      <c r="BV41" s="436"/>
      <c r="BW41" s="439"/>
      <c r="BX41" s="381"/>
      <c r="BY41" s="364"/>
      <c r="BZ41" s="364"/>
      <c r="CA41" s="365"/>
      <c r="CB41" s="430"/>
      <c r="CC41" s="430"/>
      <c r="CD41" s="430"/>
      <c r="CE41" s="430"/>
      <c r="CK41" s="430"/>
      <c r="CL41" s="430"/>
      <c r="CM41" s="430"/>
      <c r="CN41" s="430"/>
      <c r="CO41" s="430"/>
      <c r="CP41" s="430"/>
      <c r="CQ41" s="430"/>
      <c r="CR41" s="430"/>
      <c r="CS41" s="430"/>
      <c r="CT41" s="430"/>
      <c r="CU41" s="430"/>
      <c r="CV41" s="494"/>
      <c r="CW41" s="494"/>
      <c r="CX41" s="430"/>
      <c r="CY41" s="430"/>
      <c r="CZ41" s="430"/>
      <c r="DA41" s="430"/>
      <c r="DB41" s="430"/>
      <c r="DC41" s="430"/>
      <c r="DD41" s="430"/>
      <c r="DE41" s="430"/>
      <c r="DF41" s="494"/>
      <c r="DG41" s="430"/>
      <c r="DH41" s="430"/>
      <c r="DI41" s="430"/>
      <c r="DJ41" s="430"/>
    </row>
    <row r="42" spans="1:114" ht="31" customHeight="1" thickBot="1">
      <c r="A42" s="204"/>
      <c r="B42" s="205" t="s">
        <v>66</v>
      </c>
      <c r="C42" s="206">
        <f>SUM(C16:C40)</f>
        <v>390</v>
      </c>
      <c r="D42" s="207">
        <f>SUM(D16:D40)</f>
        <v>69</v>
      </c>
      <c r="E42" s="207">
        <f>SUM(E16:E40)</f>
        <v>105</v>
      </c>
      <c r="F42" s="208">
        <f>D42+E42</f>
        <v>174</v>
      </c>
      <c r="G42" s="209">
        <f>SUM(G16:G40)</f>
        <v>234</v>
      </c>
      <c r="H42" s="207">
        <f>SUM(H16:H40)</f>
        <v>4</v>
      </c>
      <c r="I42" s="207">
        <f>SUM(I16:I40)</f>
        <v>1094</v>
      </c>
      <c r="J42" s="208">
        <f>SUM(J16:J40)</f>
        <v>801</v>
      </c>
      <c r="K42" s="210">
        <f>J42/I42</f>
        <v>0.73217550274223031</v>
      </c>
      <c r="L42" s="211">
        <f>(D42/J42)</f>
        <v>8.6142322097378279E-2</v>
      </c>
      <c r="M42" s="207">
        <f t="shared" ref="M42:T42" si="72">SUM(M16:M40)</f>
        <v>12</v>
      </c>
      <c r="N42" s="208">
        <f t="shared" si="72"/>
        <v>6</v>
      </c>
      <c r="O42" s="209">
        <f t="shared" si="72"/>
        <v>9</v>
      </c>
      <c r="P42" s="207">
        <f t="shared" si="72"/>
        <v>3</v>
      </c>
      <c r="Q42" s="207">
        <f t="shared" si="72"/>
        <v>2</v>
      </c>
      <c r="R42" s="212">
        <f t="shared" si="72"/>
        <v>287</v>
      </c>
      <c r="S42" s="206">
        <f t="shared" si="72"/>
        <v>775</v>
      </c>
      <c r="T42" s="207">
        <f t="shared" si="72"/>
        <v>585</v>
      </c>
      <c r="U42" s="213">
        <f>SUM(S42:T42)</f>
        <v>1360</v>
      </c>
      <c r="V42" s="467">
        <f>S42/U42</f>
        <v>0.56985294117647056</v>
      </c>
      <c r="W42" s="495"/>
      <c r="X42" s="53"/>
      <c r="Y42" s="53"/>
      <c r="Z42" s="54"/>
      <c r="AA42" s="333"/>
      <c r="AB42" s="335" t="s">
        <v>66</v>
      </c>
      <c r="AC42" s="334">
        <f t="shared" si="1"/>
        <v>390</v>
      </c>
      <c r="AD42" s="322">
        <f>SUM(AD16:AD41)</f>
        <v>3.5076388888888888</v>
      </c>
      <c r="AE42" s="209">
        <f>SUM(AE16:AE41)</f>
        <v>2786</v>
      </c>
      <c r="AF42" s="207">
        <f>SUM(AF16:AF41)</f>
        <v>2705</v>
      </c>
      <c r="AG42" s="313">
        <f>SUM(AG16:AG39)</f>
        <v>81</v>
      </c>
      <c r="AH42" s="348"/>
      <c r="AI42" s="209"/>
      <c r="AJ42" s="207"/>
      <c r="AK42" s="342"/>
      <c r="AL42" s="207"/>
      <c r="AM42" s="209"/>
      <c r="AN42" s="207"/>
      <c r="AO42" s="342"/>
      <c r="AP42" s="207"/>
      <c r="AQ42" s="209"/>
      <c r="AR42" s="207"/>
      <c r="AS42" s="342"/>
      <c r="AT42" s="207"/>
      <c r="AU42" s="209"/>
      <c r="AV42" s="207"/>
      <c r="AW42" s="342"/>
      <c r="AX42" s="207"/>
      <c r="AY42" s="209"/>
      <c r="BB42" s="399"/>
      <c r="BC42" s="400"/>
      <c r="BD42" s="446"/>
      <c r="BE42" s="655"/>
      <c r="BF42" s="402"/>
      <c r="BG42" s="659"/>
      <c r="BH42" s="450"/>
      <c r="BI42" s="403"/>
      <c r="BJ42" s="432"/>
      <c r="BK42" s="399"/>
      <c r="BL42" s="401"/>
      <c r="BM42" s="84"/>
      <c r="BN42" s="432"/>
      <c r="BO42" s="431"/>
      <c r="BP42" s="84"/>
      <c r="BQ42" s="433"/>
      <c r="BR42" s="84"/>
      <c r="BS42" s="432"/>
      <c r="BT42" s="433"/>
      <c r="BU42" s="84"/>
      <c r="BV42" s="84"/>
      <c r="BW42" s="434"/>
      <c r="BX42" s="507"/>
      <c r="BY42" s="506"/>
      <c r="BZ42" s="506"/>
      <c r="CA42" s="236"/>
      <c r="CB42" s="141"/>
      <c r="CC42" s="141"/>
      <c r="CD42" s="141"/>
      <c r="CE42" s="141"/>
      <c r="CK42" s="417"/>
      <c r="CL42" s="417"/>
      <c r="CM42" s="417"/>
      <c r="CN42" s="417"/>
      <c r="CO42" s="417"/>
      <c r="CP42" s="417"/>
      <c r="CQ42" s="417"/>
      <c r="CR42" s="417"/>
      <c r="CS42" s="417"/>
      <c r="CT42" s="417"/>
      <c r="CU42" s="417"/>
      <c r="CV42" s="417"/>
      <c r="CW42" s="417"/>
      <c r="CX42" s="417"/>
      <c r="CY42" s="417"/>
      <c r="CZ42" s="417"/>
      <c r="DA42" s="417"/>
      <c r="DB42" s="417"/>
      <c r="DC42" s="417"/>
      <c r="DD42" s="417"/>
      <c r="DE42" s="417"/>
      <c r="DF42" s="417"/>
      <c r="DG42" s="417"/>
      <c r="DH42" s="417"/>
      <c r="DI42" s="417"/>
      <c r="DJ42" s="417"/>
    </row>
    <row r="43" spans="1:114" ht="33" customHeight="1" thickTop="1" thickBot="1">
      <c r="A43" s="58"/>
      <c r="B43" s="185"/>
      <c r="C43" s="186"/>
      <c r="D43" s="186"/>
      <c r="E43" s="186"/>
      <c r="F43" s="186"/>
      <c r="G43" s="186"/>
      <c r="H43" s="186"/>
      <c r="I43" s="186"/>
      <c r="J43" s="186"/>
      <c r="K43" s="187"/>
      <c r="L43" s="188"/>
      <c r="M43" s="186"/>
      <c r="N43" s="186"/>
      <c r="O43" s="186"/>
      <c r="P43" s="186"/>
      <c r="Q43" s="186"/>
      <c r="R43" s="186"/>
      <c r="S43" s="186"/>
      <c r="T43" s="186"/>
      <c r="U43" s="189"/>
      <c r="V43" s="190"/>
      <c r="W43" s="59"/>
      <c r="X43" s="232"/>
      <c r="Y43" s="232"/>
      <c r="Z43" s="232"/>
      <c r="BB43" s="357"/>
      <c r="BC43" s="208"/>
      <c r="BD43" s="465"/>
      <c r="BE43" s="209"/>
      <c r="BF43" s="207"/>
      <c r="BG43" s="207"/>
      <c r="BH43" s="212"/>
      <c r="BI43" s="207"/>
      <c r="BJ43" s="241"/>
      <c r="BK43" s="209"/>
      <c r="BL43" s="208"/>
      <c r="BM43" s="466"/>
      <c r="BN43" s="467"/>
      <c r="BO43" s="240"/>
      <c r="BP43" s="213"/>
      <c r="BQ43" s="398"/>
      <c r="BR43" s="213"/>
      <c r="BS43" s="241"/>
      <c r="BT43" s="398"/>
      <c r="BU43" s="213"/>
      <c r="BV43" s="213"/>
      <c r="BW43" s="241"/>
      <c r="BX43" s="468"/>
      <c r="BY43" s="213"/>
      <c r="BZ43" s="213"/>
      <c r="CA43" s="241"/>
      <c r="CK43" s="417"/>
      <c r="CL43" s="417"/>
      <c r="CM43" s="417"/>
      <c r="CN43" s="417"/>
      <c r="CO43" s="417"/>
      <c r="CP43" s="417"/>
      <c r="CQ43" s="417"/>
      <c r="CR43" s="417"/>
      <c r="CS43" s="417"/>
      <c r="CT43" s="417"/>
      <c r="CU43" s="417"/>
      <c r="CV43" s="417"/>
      <c r="CW43" s="417"/>
      <c r="CX43" s="417"/>
      <c r="CY43" s="417"/>
      <c r="CZ43" s="417"/>
      <c r="DA43" s="417"/>
      <c r="DB43" s="417"/>
      <c r="DC43" s="417"/>
      <c r="DD43" s="417"/>
      <c r="DE43" s="417"/>
      <c r="DF43" s="417"/>
      <c r="DG43" s="417"/>
      <c r="DH43" s="417"/>
      <c r="DI43" s="417"/>
      <c r="DJ43" s="417"/>
    </row>
    <row r="44" spans="1:114" ht="33" customHeight="1" thickTop="1">
      <c r="A44" s="13"/>
      <c r="B44" s="13"/>
      <c r="C44" s="13"/>
      <c r="D44" s="12"/>
      <c r="E44" s="13"/>
      <c r="F44" s="13"/>
      <c r="G44" s="12"/>
      <c r="H44" s="13"/>
      <c r="I44" s="15"/>
      <c r="J44" s="13"/>
      <c r="K44" s="13"/>
      <c r="L44" s="13"/>
      <c r="M44" s="13"/>
      <c r="N44" s="12"/>
      <c r="O44" s="12"/>
      <c r="P44" s="13"/>
      <c r="Q44" s="13"/>
      <c r="R44" s="13"/>
      <c r="S44" s="12"/>
      <c r="T44" s="13"/>
      <c r="U44" s="13"/>
      <c r="V44" s="13"/>
      <c r="W44" s="47"/>
      <c r="X44" s="15"/>
      <c r="Y44" s="15"/>
      <c r="Z44" s="15"/>
      <c r="CK44" s="417"/>
      <c r="CL44" s="417"/>
      <c r="CM44" s="417"/>
      <c r="CN44" s="417"/>
      <c r="CO44" s="417"/>
      <c r="CP44" s="417"/>
      <c r="CQ44" s="417"/>
      <c r="CR44" s="417"/>
      <c r="CS44" s="417"/>
      <c r="CT44" s="417"/>
      <c r="CU44" s="417"/>
      <c r="CV44" s="417"/>
      <c r="CW44" s="417"/>
      <c r="CX44" s="417"/>
      <c r="CY44" s="417"/>
      <c r="CZ44" s="417"/>
      <c r="DA44" s="417"/>
      <c r="DB44" s="417"/>
      <c r="DC44" s="417"/>
      <c r="DD44" s="417"/>
      <c r="DE44" s="417"/>
      <c r="DF44" s="417"/>
      <c r="DG44" s="417"/>
      <c r="DH44" s="417"/>
      <c r="DI44" s="417"/>
      <c r="DJ44" s="417"/>
    </row>
    <row r="45" spans="1:114" ht="33" customHeight="1">
      <c r="A45" s="13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53"/>
      <c r="J45" s="143" t="s">
        <v>29</v>
      </c>
      <c r="K45" s="143" t="s">
        <v>30</v>
      </c>
      <c r="L45" s="157"/>
      <c r="M45" s="143" t="s">
        <v>31</v>
      </c>
      <c r="N45" s="143" t="s">
        <v>30</v>
      </c>
      <c r="O45" s="143"/>
      <c r="P45" s="153"/>
      <c r="Q45" s="143" t="s">
        <v>32</v>
      </c>
      <c r="R45" s="143" t="s">
        <v>33</v>
      </c>
      <c r="S45" s="143" t="s">
        <v>34</v>
      </c>
      <c r="T45" s="13"/>
      <c r="U45" s="13"/>
      <c r="V45" s="13"/>
      <c r="W45" s="47"/>
      <c r="X45" s="15"/>
      <c r="Y45" s="15"/>
      <c r="Z45" s="15"/>
      <c r="CK45" s="417"/>
      <c r="CL45" s="417"/>
      <c r="CM45" s="417"/>
      <c r="CN45" s="417"/>
      <c r="CO45" s="417"/>
      <c r="CP45" s="417"/>
      <c r="CQ45" s="417"/>
      <c r="CR45" s="417"/>
      <c r="CS45" s="417"/>
      <c r="CT45" s="417"/>
      <c r="CU45" s="417"/>
      <c r="CV45" s="417"/>
      <c r="CW45" s="417"/>
      <c r="CX45" s="417"/>
      <c r="CY45" s="417"/>
      <c r="CZ45" s="417"/>
      <c r="DA45" s="417"/>
      <c r="DB45" s="417"/>
      <c r="DC45" s="417"/>
      <c r="DD45" s="417"/>
      <c r="DE45" s="417"/>
      <c r="DF45" s="417"/>
      <c r="DG45" s="417"/>
      <c r="DH45" s="417"/>
      <c r="DI45" s="417"/>
      <c r="DJ45" s="417"/>
    </row>
    <row r="46" spans="1:114" ht="33" customHeight="1">
      <c r="A46" s="13"/>
      <c r="B46" s="13"/>
      <c r="C46" s="12">
        <f>D42</f>
        <v>69</v>
      </c>
      <c r="D46" s="24">
        <f>J42</f>
        <v>801</v>
      </c>
      <c r="E46" s="13"/>
      <c r="F46" s="23">
        <f>SUM(H12:I12)</f>
        <v>70</v>
      </c>
      <c r="G46" s="24">
        <f>F46/C12</f>
        <v>3.1660121062272442</v>
      </c>
      <c r="H46" s="13"/>
      <c r="I46" s="15"/>
      <c r="J46" s="12">
        <f>J42</f>
        <v>801</v>
      </c>
      <c r="K46" s="24">
        <f>J46/E1</f>
        <v>36.409090909090907</v>
      </c>
      <c r="L46" s="13"/>
      <c r="M46" s="23">
        <f>E12</f>
        <v>798</v>
      </c>
      <c r="N46" s="74">
        <f>E12/C12</f>
        <v>36.09253801099058</v>
      </c>
      <c r="O46" s="24"/>
      <c r="P46" s="15"/>
      <c r="Q46" s="12">
        <f>N42</f>
        <v>6</v>
      </c>
      <c r="R46" s="23">
        <f>'Oct 9 vs Concordia'!R46+'Oct 10 vs UQTR'!R46+'Oct 15 vs Guelph'!R46+'Oct 17 @ Western'!R46+'Oct 22 @ Guelph'!R46+'Oct 30 vs York'!R46+'Oct 31 @ Brock'!R46+'Nov 5 @ Laurier'!R46+'Nov 6 vs McGill'!R46+'Nov 13 @ Nipissing'!R46+'Nov 14 @ Laurentian'!R46+'Nov 20 vs Carleton'!R46+'Nov 21 vs RMC'!R46+'Nov 26 vs Laurier'!R46+'Nov 28 @ Waterloo'!R46+'Dec 4 @ UOIT'!R46+'Dec 5 @ Queen''s'!R46+'Jan 6 vs Toronto'!R46+'Jan 8 vs Waterloo'!R46+'Jan 15 @ Lakehead'!R46+'Jan 16 @ Lakehead'!R46+'Jan 21 vs Brock'!R46+'Jan 23 vs Windsor'!R46+'Jan 28 vs Guelph'!R46+'Jan 30 @ Windsor'!R46+'Feb 5 @ York'!R46+'Feb 6 @ Toronto'!R46+'Feb 10 vs Western'!R46</f>
        <v>0</v>
      </c>
      <c r="S46" s="12">
        <f>Q42</f>
        <v>2</v>
      </c>
      <c r="T46" s="13"/>
      <c r="U46" s="13"/>
      <c r="V46" s="13"/>
      <c r="W46" s="47"/>
      <c r="X46" s="15"/>
      <c r="Y46" s="15"/>
      <c r="Z46" s="15"/>
      <c r="CK46" s="417"/>
      <c r="CL46" s="417"/>
      <c r="CM46" s="417"/>
      <c r="CN46" s="417"/>
      <c r="CO46" s="417"/>
      <c r="CP46" s="417"/>
      <c r="CQ46" s="417"/>
      <c r="CR46" s="417"/>
      <c r="CS46" s="417"/>
      <c r="CT46" s="417"/>
      <c r="CU46" s="417"/>
      <c r="CV46" s="417"/>
      <c r="CW46" s="417"/>
      <c r="CX46" s="417"/>
      <c r="CY46" s="417"/>
      <c r="CZ46" s="417"/>
      <c r="DA46" s="417"/>
      <c r="DB46" s="417"/>
      <c r="DC46" s="417"/>
      <c r="DD46" s="417"/>
      <c r="DE46" s="417"/>
      <c r="DF46" s="417"/>
      <c r="DG46" s="417"/>
      <c r="DH46" s="417"/>
      <c r="DI46" s="417"/>
      <c r="DJ46" s="417"/>
    </row>
    <row r="47" spans="1:114" ht="33" customHeight="1" thickBot="1">
      <c r="A47" s="13"/>
      <c r="B47" s="13"/>
      <c r="C47" s="13"/>
      <c r="D47" s="12"/>
      <c r="E47" s="13"/>
      <c r="F47" s="13"/>
      <c r="G47" s="12"/>
      <c r="H47" s="13"/>
      <c r="I47" s="15"/>
      <c r="J47" s="13"/>
      <c r="K47" s="13"/>
      <c r="L47" s="13"/>
      <c r="M47" s="13"/>
      <c r="N47" s="12"/>
      <c r="O47" s="12"/>
      <c r="P47" s="13"/>
      <c r="Q47" s="13"/>
      <c r="R47" s="13"/>
      <c r="S47" s="12"/>
      <c r="T47" s="13"/>
      <c r="U47" s="13"/>
      <c r="V47" s="13"/>
      <c r="W47" s="47"/>
      <c r="X47" s="15"/>
      <c r="Y47" s="15"/>
      <c r="Z47" s="15"/>
      <c r="CK47" s="417"/>
      <c r="CL47" s="417"/>
      <c r="CM47" s="417"/>
      <c r="CN47" s="417"/>
      <c r="CO47" s="417"/>
      <c r="CP47" s="417"/>
      <c r="CQ47" s="417"/>
      <c r="CR47" s="417"/>
      <c r="CS47" s="417"/>
      <c r="CT47" s="417"/>
      <c r="CU47" s="417"/>
      <c r="CV47" s="417"/>
      <c r="CW47" s="417"/>
      <c r="CX47" s="417"/>
      <c r="CY47" s="417"/>
      <c r="CZ47" s="417"/>
      <c r="DA47" s="417"/>
      <c r="DB47" s="417"/>
      <c r="DC47" s="417"/>
      <c r="DD47" s="417"/>
      <c r="DE47" s="417"/>
      <c r="DF47" s="417"/>
      <c r="DG47" s="417"/>
      <c r="DH47" s="417"/>
      <c r="DI47" s="417"/>
      <c r="DJ47" s="417"/>
    </row>
    <row r="48" spans="1:114" ht="35" customHeight="1" thickTop="1" thickBot="1">
      <c r="A48" s="13"/>
      <c r="B48" s="13"/>
      <c r="C48" s="143" t="s">
        <v>35</v>
      </c>
      <c r="D48" s="147"/>
      <c r="E48" s="40"/>
      <c r="F48" s="41"/>
      <c r="G48" s="15"/>
      <c r="H48" s="15"/>
      <c r="I48" s="143" t="s">
        <v>36</v>
      </c>
      <c r="J48" s="147"/>
      <c r="K48" s="41"/>
      <c r="L48" s="15"/>
      <c r="M48" s="15"/>
      <c r="N48" s="12"/>
      <c r="O48" s="12"/>
      <c r="P48" s="13"/>
      <c r="Q48" s="13"/>
      <c r="R48" s="13"/>
      <c r="S48" s="12"/>
      <c r="T48" s="13"/>
      <c r="U48" s="13"/>
      <c r="V48" s="13"/>
      <c r="W48" s="47"/>
      <c r="X48" s="15"/>
      <c r="Y48" s="15"/>
      <c r="Z48" s="15"/>
      <c r="BB48" s="671" t="s">
        <v>240</v>
      </c>
      <c r="BC48" s="661"/>
      <c r="BD48" s="463"/>
      <c r="BE48" s="1070" t="s">
        <v>178</v>
      </c>
      <c r="BF48" s="1070"/>
      <c r="BG48" s="1070"/>
      <c r="BH48" s="1070"/>
      <c r="BI48" s="1070" t="s">
        <v>177</v>
      </c>
      <c r="BJ48" s="1070"/>
      <c r="BK48" s="1070" t="s">
        <v>175</v>
      </c>
      <c r="BL48" s="1070"/>
      <c r="BM48" s="1070"/>
      <c r="BN48" s="1070"/>
      <c r="BO48" s="1070" t="s">
        <v>176</v>
      </c>
      <c r="BP48" s="1070"/>
      <c r="BQ48" s="1070"/>
      <c r="BR48" s="1070"/>
      <c r="BS48" s="1070"/>
      <c r="BT48" s="1070" t="s">
        <v>171</v>
      </c>
      <c r="BU48" s="1070"/>
      <c r="BV48" s="1070"/>
      <c r="BW48" s="1070"/>
      <c r="BX48" s="1070" t="s">
        <v>172</v>
      </c>
      <c r="BY48" s="1070"/>
      <c r="BZ48" s="1070"/>
      <c r="CA48" s="1072"/>
      <c r="CK48" s="687"/>
      <c r="CL48" s="688" t="s">
        <v>245</v>
      </c>
      <c r="CM48" s="416">
        <f t="shared" ref="CM48:DJ48" si="73">CM13</f>
        <v>0</v>
      </c>
      <c r="CN48" s="1070" t="str">
        <f t="shared" si="73"/>
        <v>OFFENSE</v>
      </c>
      <c r="CO48" s="1070">
        <f t="shared" si="73"/>
        <v>0</v>
      </c>
      <c r="CP48" s="1070">
        <f t="shared" si="73"/>
        <v>0</v>
      </c>
      <c r="CQ48" s="1070">
        <f t="shared" si="73"/>
        <v>0</v>
      </c>
      <c r="CR48" s="1070" t="str">
        <f t="shared" si="73"/>
        <v>PHYSICAL</v>
      </c>
      <c r="CS48" s="1070">
        <f t="shared" si="73"/>
        <v>0</v>
      </c>
      <c r="CT48" s="1070" t="str">
        <f t="shared" si="73"/>
        <v>SHOOTING</v>
      </c>
      <c r="CU48" s="1070">
        <f t="shared" si="73"/>
        <v>0</v>
      </c>
      <c r="CV48" s="1070">
        <f t="shared" si="73"/>
        <v>0</v>
      </c>
      <c r="CW48" s="1070">
        <f t="shared" si="73"/>
        <v>0</v>
      </c>
      <c r="CX48" s="1070" t="str">
        <f t="shared" si="73"/>
        <v>SPECIAL</v>
      </c>
      <c r="CY48" s="1070">
        <f t="shared" si="73"/>
        <v>0</v>
      </c>
      <c r="CZ48" s="1070">
        <f t="shared" si="73"/>
        <v>0</v>
      </c>
      <c r="DA48" s="1070">
        <f t="shared" si="73"/>
        <v>0</v>
      </c>
      <c r="DB48" s="1070">
        <f t="shared" si="73"/>
        <v>0</v>
      </c>
      <c r="DC48" s="1070" t="str">
        <f t="shared" si="73"/>
        <v>FACEOFFS</v>
      </c>
      <c r="DD48" s="1070">
        <f t="shared" si="73"/>
        <v>0</v>
      </c>
      <c r="DE48" s="1070">
        <f t="shared" si="73"/>
        <v>0</v>
      </c>
      <c r="DF48" s="1070">
        <f t="shared" si="73"/>
        <v>0</v>
      </c>
      <c r="DG48" s="1070" t="str">
        <f t="shared" si="73"/>
        <v>CORSI</v>
      </c>
      <c r="DH48" s="1070">
        <f t="shared" si="73"/>
        <v>0</v>
      </c>
      <c r="DI48" s="1070">
        <f t="shared" si="73"/>
        <v>0</v>
      </c>
      <c r="DJ48" s="1072">
        <f t="shared" si="73"/>
        <v>0</v>
      </c>
    </row>
    <row r="49" spans="1:114" ht="35" customHeight="1" thickTop="1">
      <c r="A49" s="13"/>
      <c r="B49" s="13"/>
      <c r="C49" s="13" t="s">
        <v>37</v>
      </c>
      <c r="D49" s="23">
        <f>M42</f>
        <v>12</v>
      </c>
      <c r="E49" s="13"/>
      <c r="F49" s="23"/>
      <c r="G49" s="15"/>
      <c r="H49" s="15"/>
      <c r="I49" s="43" t="s">
        <v>38</v>
      </c>
      <c r="J49" s="23">
        <f>'Oct 9 vs Concordia'!J49+'Oct 10 vs UQTR'!J49+'Oct 15 vs Guelph'!J49+'Oct 17 @ Western'!J49+'Oct 22 @ Guelph'!J49+'Oct 30 vs York'!J49+'Oct 31 @ Brock'!J49+'Nov 5 @ Laurier'!J49+'Nov 6 vs McGill'!J49+'Nov 13 @ Nipissing'!J49+'Nov 14 @ Laurentian'!J49+'Nov 20 vs Carleton'!J49+'Nov 21 vs RMC'!J49+'Nov 26 vs Laurier'!J49+'Nov 28 @ Waterloo'!J49+'Dec 4 @ UOIT'!J49+'Dec 5 @ Queen''s'!J49+'Jan 6 vs Toronto'!J49+'Jan 8 vs Waterloo'!J49+'Jan 15 @ Lakehead'!J49+'Jan 16 @ Lakehead'!J49+'Jan 21 vs Brock'!J49+'Jan 23 vs Windsor'!J49+'Jan 28 vs Guelph'!J49+'Jan 30 @ Windsor'!J49+'Feb 5 @ York'!J49+'Feb 6 @ Toronto'!J49+'Feb 10 vs Western'!J49</f>
        <v>59</v>
      </c>
      <c r="K49" s="15"/>
      <c r="L49" s="23"/>
      <c r="M49" s="15"/>
      <c r="N49" s="12"/>
      <c r="O49" s="12"/>
      <c r="P49" s="13"/>
      <c r="Q49" s="13"/>
      <c r="R49" s="13"/>
      <c r="S49" s="12"/>
      <c r="T49" s="13"/>
      <c r="U49" s="13"/>
      <c r="V49" s="13"/>
      <c r="W49" s="47"/>
      <c r="X49" s="15"/>
      <c r="Y49" s="15"/>
      <c r="Z49" s="15"/>
      <c r="BB49" s="464"/>
      <c r="BC49" s="662" t="s">
        <v>241</v>
      </c>
      <c r="BD49" s="509"/>
      <c r="BE49" s="1076"/>
      <c r="BF49" s="1076"/>
      <c r="BG49" s="1076"/>
      <c r="BH49" s="1076"/>
      <c r="BI49" s="1076"/>
      <c r="BJ49" s="1076"/>
      <c r="BK49" s="1076"/>
      <c r="BL49" s="1076"/>
      <c r="BM49" s="1076"/>
      <c r="BN49" s="1076"/>
      <c r="BO49" s="1076"/>
      <c r="BP49" s="1076"/>
      <c r="BQ49" s="1076"/>
      <c r="BR49" s="1076"/>
      <c r="BS49" s="1076"/>
      <c r="BT49" s="1076"/>
      <c r="BU49" s="1076"/>
      <c r="BV49" s="1076"/>
      <c r="BW49" s="1076"/>
      <c r="BX49" s="1076"/>
      <c r="BY49" s="1076"/>
      <c r="BZ49" s="1076"/>
      <c r="CA49" s="1077"/>
      <c r="CK49" s="689"/>
      <c r="CL49" s="690"/>
      <c r="CM49" s="411">
        <f t="shared" ref="CM49:DJ49" si="74">CM14</f>
        <v>0</v>
      </c>
      <c r="CN49" s="1076">
        <f t="shared" si="74"/>
        <v>0</v>
      </c>
      <c r="CO49" s="1076">
        <f t="shared" si="74"/>
        <v>0</v>
      </c>
      <c r="CP49" s="1076">
        <f t="shared" si="74"/>
        <v>0</v>
      </c>
      <c r="CQ49" s="1076">
        <f t="shared" si="74"/>
        <v>0</v>
      </c>
      <c r="CR49" s="1076">
        <f t="shared" si="74"/>
        <v>0</v>
      </c>
      <c r="CS49" s="1076">
        <f t="shared" si="74"/>
        <v>0</v>
      </c>
      <c r="CT49" s="1076">
        <f t="shared" si="74"/>
        <v>0</v>
      </c>
      <c r="CU49" s="1076">
        <f t="shared" si="74"/>
        <v>0</v>
      </c>
      <c r="CV49" s="1076">
        <f t="shared" si="74"/>
        <v>0</v>
      </c>
      <c r="CW49" s="1076">
        <f t="shared" si="74"/>
        <v>0</v>
      </c>
      <c r="CX49" s="1076">
        <f t="shared" si="74"/>
        <v>0</v>
      </c>
      <c r="CY49" s="1076">
        <f t="shared" si="74"/>
        <v>0</v>
      </c>
      <c r="CZ49" s="1076">
        <f t="shared" si="74"/>
        <v>0</v>
      </c>
      <c r="DA49" s="1076">
        <f t="shared" si="74"/>
        <v>0</v>
      </c>
      <c r="DB49" s="1076">
        <f t="shared" si="74"/>
        <v>0</v>
      </c>
      <c r="DC49" s="1076">
        <f t="shared" si="74"/>
        <v>0</v>
      </c>
      <c r="DD49" s="1076">
        <f t="shared" si="74"/>
        <v>0</v>
      </c>
      <c r="DE49" s="1076">
        <f t="shared" si="74"/>
        <v>0</v>
      </c>
      <c r="DF49" s="1076">
        <f t="shared" si="74"/>
        <v>0</v>
      </c>
      <c r="DG49" s="1076">
        <f t="shared" si="74"/>
        <v>0</v>
      </c>
      <c r="DH49" s="1076">
        <f t="shared" si="74"/>
        <v>0</v>
      </c>
      <c r="DI49" s="1076">
        <f t="shared" si="74"/>
        <v>0</v>
      </c>
      <c r="DJ49" s="1077">
        <f t="shared" si="74"/>
        <v>0</v>
      </c>
    </row>
    <row r="50" spans="1:114" ht="35" customHeight="1">
      <c r="A50" s="13"/>
      <c r="B50" s="13"/>
      <c r="C50" s="44" t="s">
        <v>39</v>
      </c>
      <c r="D50" s="23">
        <f>'Oct 9 vs Concordia'!D50+'Oct 10 vs UQTR'!D50+'Oct 15 vs Guelph'!D50+'Oct 17 @ Western'!D50+'Oct 22 @ Guelph'!D50+'Oct 30 vs York'!D50+'Oct 31 @ Brock'!D50+'Nov 5 @ Laurier'!D50+'Nov 6 vs McGill'!D50+'Nov 13 @ Nipissing'!D50+'Nov 14 @ Laurentian'!D50+'Nov 20 vs Carleton'!D50+'Nov 21 vs RMC'!D50+'Nov 26 vs Laurier'!D50+'Nov 28 @ Waterloo'!D50+'Dec 4 @ UOIT'!D50+'Dec 5 @ Queen''s'!D50+'Jan 6 vs Toronto'!D50+'Jan 8 vs Waterloo'!D50+'Jan 15 @ Lakehead'!D50+'Jan 16 @ Lakehead'!D50+'Jan 21 vs Brock'!D50+'Jan 23 vs Windsor'!D50+'Jan 28 vs Guelph'!D50+'Jan 30 @ Windsor'!D50+'Feb 5 @ York'!D50+'Feb 6 @ Toronto'!D50+'Feb 10 vs Western'!D50</f>
        <v>72</v>
      </c>
      <c r="E50" s="13"/>
      <c r="F50" s="15"/>
      <c r="G50" s="15"/>
      <c r="H50" s="15"/>
      <c r="I50" s="45" t="s">
        <v>39</v>
      </c>
      <c r="J50" s="23">
        <f>'Oct 9 vs Concordia'!J50+'Oct 10 vs UQTR'!J50+'Oct 15 vs Guelph'!J50+'Oct 17 @ Western'!J50+'Oct 22 @ Guelph'!J50+'Oct 30 vs York'!J50+'Oct 31 @ Brock'!J50+'Nov 5 @ Laurier'!J50+'Nov 6 vs McGill'!J50+'Nov 13 @ Nipissing'!J50+'Nov 14 @ Laurentian'!J50+'Nov 20 vs Carleton'!J50+'Nov 21 vs RMC'!J50+'Nov 26 vs Laurier'!J50+'Nov 28 @ Waterloo'!J50+'Dec 4 @ UOIT'!J50+'Dec 5 @ Queen''s'!J50+'Jan 6 vs Toronto'!J50+'Jan 8 vs Waterloo'!J50+'Jan 15 @ Lakehead'!J50+'Jan 16 @ Lakehead'!J50+'Jan 21 vs Brock'!J50+'Jan 23 vs Windsor'!J50+'Jan 28 vs Guelph'!J50+'Jan 30 @ Windsor'!J50+'Feb 5 @ York'!J50+'Feb 6 @ Toronto'!J50+'Feb 10 vs Western'!J50</f>
        <v>75</v>
      </c>
      <c r="K50" s="13"/>
      <c r="L50" s="13"/>
      <c r="M50" s="13"/>
      <c r="N50" s="12"/>
      <c r="O50" s="12"/>
      <c r="P50" s="13"/>
      <c r="Q50" s="13"/>
      <c r="R50" s="13"/>
      <c r="S50" s="12"/>
      <c r="T50" s="13"/>
      <c r="U50" s="13"/>
      <c r="V50" s="13"/>
      <c r="W50" s="47"/>
      <c r="X50" s="15"/>
      <c r="Y50" s="15"/>
      <c r="Z50" s="15"/>
      <c r="BB50" s="456"/>
      <c r="BC50" s="458"/>
      <c r="BD50" s="461" t="s">
        <v>16</v>
      </c>
      <c r="BE50" s="456" t="s">
        <v>3</v>
      </c>
      <c r="BF50" s="460" t="s">
        <v>17</v>
      </c>
      <c r="BG50" s="457" t="s">
        <v>18</v>
      </c>
      <c r="BH50" s="459" t="s">
        <v>20</v>
      </c>
      <c r="BI50" s="457" t="s">
        <v>19</v>
      </c>
      <c r="BJ50" s="453" t="s">
        <v>24</v>
      </c>
      <c r="BK50" s="456" t="s">
        <v>188</v>
      </c>
      <c r="BL50" s="458" t="s">
        <v>4</v>
      </c>
      <c r="BM50" s="454" t="s">
        <v>6</v>
      </c>
      <c r="BN50" s="453" t="s">
        <v>186</v>
      </c>
      <c r="BO50" s="452" t="s">
        <v>21</v>
      </c>
      <c r="BP50" s="454" t="s">
        <v>22</v>
      </c>
      <c r="BQ50" s="455" t="s">
        <v>23</v>
      </c>
      <c r="BR50" s="454" t="s">
        <v>48</v>
      </c>
      <c r="BS50" s="453" t="s">
        <v>8</v>
      </c>
      <c r="BT50" s="455" t="s">
        <v>10</v>
      </c>
      <c r="BU50" s="454" t="s">
        <v>11</v>
      </c>
      <c r="BV50" s="454" t="s">
        <v>25</v>
      </c>
      <c r="BW50" s="453" t="s">
        <v>6</v>
      </c>
      <c r="BX50" s="455" t="s">
        <v>139</v>
      </c>
      <c r="BY50" s="457" t="s">
        <v>220</v>
      </c>
      <c r="BZ50" s="457" t="s">
        <v>223</v>
      </c>
      <c r="CA50" s="459" t="s">
        <v>221</v>
      </c>
      <c r="CK50" s="407" t="str">
        <f t="shared" ref="CK50:DJ50" si="75">CK15</f>
        <v>NO.</v>
      </c>
      <c r="CL50" s="408" t="str">
        <f t="shared" si="75"/>
        <v>NAME</v>
      </c>
      <c r="CM50" s="412" t="str">
        <f t="shared" si="75"/>
        <v>GP</v>
      </c>
      <c r="CN50" s="407" t="str">
        <f t="shared" si="75"/>
        <v>G</v>
      </c>
      <c r="CO50" s="409" t="str">
        <f t="shared" si="75"/>
        <v>A</v>
      </c>
      <c r="CP50" s="408" t="str">
        <f t="shared" si="75"/>
        <v>PTS</v>
      </c>
      <c r="CQ50" s="410" t="str">
        <f t="shared" si="75"/>
        <v>+/-</v>
      </c>
      <c r="CR50" s="407" t="str">
        <f t="shared" si="75"/>
        <v>PIM</v>
      </c>
      <c r="CS50" s="410" t="str">
        <f t="shared" si="75"/>
        <v>HITS</v>
      </c>
      <c r="CT50" s="407" t="str">
        <f t="shared" si="75"/>
        <v>ATT</v>
      </c>
      <c r="CU50" s="409" t="str">
        <f t="shared" si="75"/>
        <v>SOG</v>
      </c>
      <c r="CV50" s="409" t="str">
        <f t="shared" si="75"/>
        <v>%</v>
      </c>
      <c r="CW50" s="410" t="str">
        <f t="shared" si="75"/>
        <v>G %</v>
      </c>
      <c r="CX50" s="409" t="str">
        <f t="shared" si="75"/>
        <v>PPG</v>
      </c>
      <c r="CY50" s="408" t="str">
        <f t="shared" si="75"/>
        <v>SHG</v>
      </c>
      <c r="CZ50" s="409" t="str">
        <f t="shared" si="75"/>
        <v>GWG</v>
      </c>
      <c r="DA50" s="409" t="str">
        <f t="shared" si="75"/>
        <v>GTG</v>
      </c>
      <c r="DB50" s="409" t="str">
        <f t="shared" si="75"/>
        <v>ENG</v>
      </c>
      <c r="DC50" s="407" t="str">
        <f t="shared" si="75"/>
        <v>W</v>
      </c>
      <c r="DD50" s="409" t="str">
        <f t="shared" si="75"/>
        <v>L</v>
      </c>
      <c r="DE50" s="409" t="str">
        <f t="shared" si="75"/>
        <v>TOT</v>
      </c>
      <c r="DF50" s="410" t="str">
        <f t="shared" si="75"/>
        <v>%</v>
      </c>
      <c r="DG50" s="407" t="str">
        <f t="shared" si="75"/>
        <v>ICETIME</v>
      </c>
      <c r="DH50" s="409" t="str">
        <f t="shared" si="75"/>
        <v>S+</v>
      </c>
      <c r="DI50" s="409" t="str">
        <f t="shared" si="75"/>
        <v>S-</v>
      </c>
      <c r="DJ50" s="410" t="str">
        <f t="shared" si="75"/>
        <v>S+/-</v>
      </c>
    </row>
    <row r="51" spans="1:114" ht="35" customHeight="1">
      <c r="A51" s="13"/>
      <c r="B51" s="13"/>
      <c r="C51" s="158" t="s">
        <v>40</v>
      </c>
      <c r="D51" s="154">
        <f>(D49/D50)</f>
        <v>0.16666666666666666</v>
      </c>
      <c r="E51" s="13"/>
      <c r="F51" s="15"/>
      <c r="G51" s="15"/>
      <c r="H51" s="15"/>
      <c r="I51" s="158" t="s">
        <v>40</v>
      </c>
      <c r="J51" s="154">
        <f>(J49/J50)</f>
        <v>0.78666666666666663</v>
      </c>
      <c r="K51" s="13"/>
      <c r="L51" s="13"/>
      <c r="M51" s="13"/>
      <c r="N51" s="12"/>
      <c r="O51" s="12"/>
      <c r="P51" s="13"/>
      <c r="Q51" s="13"/>
      <c r="R51" s="13"/>
      <c r="S51" s="12"/>
      <c r="T51" s="13"/>
      <c r="U51" s="13"/>
      <c r="V51" s="13"/>
      <c r="W51" s="47"/>
      <c r="X51" s="15"/>
      <c r="Y51" s="15"/>
      <c r="Z51" s="15"/>
      <c r="BB51" s="173">
        <v>2</v>
      </c>
      <c r="BC51" s="469" t="s">
        <v>211</v>
      </c>
      <c r="BD51" s="443">
        <f>BD16</f>
        <v>11</v>
      </c>
      <c r="BE51" s="650">
        <f t="shared" ref="BE51:BE58" si="76">BE16/BX16</f>
        <v>22.368932038834956</v>
      </c>
      <c r="BF51" s="23"/>
      <c r="BG51" s="656">
        <f t="shared" ref="BG51:BG58" si="77">BG16/BX16</f>
        <v>22.368932038834956</v>
      </c>
      <c r="BH51" s="181">
        <f t="shared" ref="BH51:BH58" si="78">BH16/BX16</f>
        <v>67.106796116504867</v>
      </c>
      <c r="BI51" s="173"/>
      <c r="BJ51" s="666">
        <f t="shared" ref="BJ51:BJ58" si="79">BJ16/BX16</f>
        <v>33.553398058252434</v>
      </c>
      <c r="BK51" s="173">
        <f t="shared" ref="BK51:BK58" si="80">BK16/BX16</f>
        <v>234.87378640776703</v>
      </c>
      <c r="BL51" s="79">
        <f t="shared" ref="BL51:BL58" si="81">BL16/BX16</f>
        <v>156.58252427184468</v>
      </c>
      <c r="BM51" s="66"/>
      <c r="BN51" s="375"/>
      <c r="BO51" s="221"/>
      <c r="BP51" s="506"/>
      <c r="BQ51" s="507"/>
      <c r="BR51" s="506"/>
      <c r="BS51" s="236"/>
      <c r="BT51" s="507"/>
      <c r="BU51" s="506"/>
      <c r="BV51" s="506"/>
      <c r="BW51" s="375"/>
      <c r="BX51" s="440">
        <f>BX16</f>
        <v>8.940972222222221E-2</v>
      </c>
      <c r="BY51" s="23">
        <f t="shared" ref="BY51:BY58" si="82">BY16/BX16</f>
        <v>917.12621359223317</v>
      </c>
      <c r="BZ51" s="23">
        <f t="shared" ref="BZ51:BZ58" si="83">BZ16/BX16</f>
        <v>738.17475728155352</v>
      </c>
      <c r="CA51" s="666">
        <f t="shared" ref="CA51:CA58" si="84">BY51-BZ51</f>
        <v>178.95145631067965</v>
      </c>
      <c r="CK51" s="221">
        <f t="shared" ref="CK51:CM66" si="85">CK16</f>
        <v>8</v>
      </c>
      <c r="CL51" s="476" t="str">
        <f t="shared" si="85"/>
        <v>Wigle</v>
      </c>
      <c r="CM51" s="316">
        <f t="shared" si="85"/>
        <v>15</v>
      </c>
      <c r="CN51" s="173">
        <f t="shared" ref="CN51:CN66" si="86">CN16/DG16</f>
        <v>35.526315789473685</v>
      </c>
      <c r="CO51" s="23"/>
      <c r="CP51" s="79">
        <f>CP16/DG16</f>
        <v>56.84210526315789</v>
      </c>
      <c r="CQ51" s="181">
        <f t="shared" ref="CQ51:CQ66" si="87">CQ16/DG16</f>
        <v>-21.315789473684209</v>
      </c>
      <c r="CR51" s="173">
        <f t="shared" ref="CR51:CR66" si="88">CR16/DG16</f>
        <v>56.84210526315789</v>
      </c>
      <c r="CS51" s="181">
        <f>CS16/DG16</f>
        <v>120.78947368421052</v>
      </c>
      <c r="CT51" s="173"/>
      <c r="CU51" s="23">
        <f>CU16/DG16</f>
        <v>206.05263157894734</v>
      </c>
      <c r="CV51" s="23"/>
      <c r="CW51" s="181"/>
      <c r="CX51" s="23"/>
      <c r="CY51" s="79"/>
      <c r="CZ51" s="23"/>
      <c r="DA51" s="23"/>
      <c r="DB51" s="23"/>
      <c r="DC51" s="173"/>
      <c r="DD51" s="23"/>
      <c r="DE51" s="23"/>
      <c r="DF51" s="181"/>
      <c r="DG51" s="396"/>
      <c r="DH51" s="23">
        <f t="shared" ref="DH51:DH59" si="89">DH16/DG16</f>
        <v>710.52631578947364</v>
      </c>
      <c r="DI51" s="23"/>
      <c r="DJ51" s="181"/>
    </row>
    <row r="52" spans="1:114" ht="35" customHeight="1">
      <c r="C52" s="7"/>
      <c r="D52" s="8"/>
      <c r="E52" s="2"/>
      <c r="F52" s="7"/>
      <c r="G52" s="8"/>
      <c r="H52" s="2"/>
      <c r="I52" s="2"/>
      <c r="J52" s="2"/>
      <c r="K52" s="2"/>
      <c r="L52" s="2"/>
      <c r="M52" s="2"/>
      <c r="N52" s="2"/>
      <c r="O52" s="2"/>
      <c r="P52" s="2"/>
      <c r="Q52" s="2"/>
      <c r="R52" s="4"/>
      <c r="S52" s="2"/>
      <c r="T52" s="2"/>
      <c r="U52" s="3"/>
      <c r="V52" s="3"/>
      <c r="BB52" s="404">
        <v>4</v>
      </c>
      <c r="BC52" s="472" t="s">
        <v>212</v>
      </c>
      <c r="BD52" s="444">
        <f t="shared" ref="BD52:BD58" si="90">BD33</f>
        <v>18</v>
      </c>
      <c r="BE52" s="652">
        <f t="shared" si="76"/>
        <v>10.078740157480315</v>
      </c>
      <c r="BF52" s="406"/>
      <c r="BG52" s="657">
        <f t="shared" si="77"/>
        <v>35.275590551181097</v>
      </c>
      <c r="BH52" s="448">
        <f t="shared" si="78"/>
        <v>0</v>
      </c>
      <c r="BI52" s="358"/>
      <c r="BJ52" s="667">
        <f t="shared" si="79"/>
        <v>146.14173228346456</v>
      </c>
      <c r="BK52" s="404">
        <f t="shared" si="80"/>
        <v>262.04724409448818</v>
      </c>
      <c r="BL52" s="362">
        <f t="shared" si="81"/>
        <v>156.22047244094486</v>
      </c>
      <c r="BM52" s="384"/>
      <c r="BN52" s="496"/>
      <c r="BO52" s="363"/>
      <c r="BP52" s="364"/>
      <c r="BQ52" s="381"/>
      <c r="BR52" s="364"/>
      <c r="BS52" s="365"/>
      <c r="BT52" s="381"/>
      <c r="BU52" s="364"/>
      <c r="BV52" s="364"/>
      <c r="BW52" s="496"/>
      <c r="BX52" s="441">
        <f t="shared" ref="BX52:BX58" si="91">BX33</f>
        <v>0.19843750000000002</v>
      </c>
      <c r="BY52" s="406">
        <f t="shared" si="82"/>
        <v>791.18110236220468</v>
      </c>
      <c r="BZ52" s="406">
        <f t="shared" si="83"/>
        <v>765.98425196850383</v>
      </c>
      <c r="CA52" s="667">
        <f t="shared" si="84"/>
        <v>25.196850393700856</v>
      </c>
      <c r="CK52" s="363">
        <f t="shared" si="85"/>
        <v>9</v>
      </c>
      <c r="CL52" s="477" t="str">
        <f t="shared" si="85"/>
        <v>Tsogkas</v>
      </c>
      <c r="CM52" s="413">
        <f t="shared" si="85"/>
        <v>22</v>
      </c>
      <c r="CN52" s="404">
        <f t="shared" si="86"/>
        <v>17.826685006877579</v>
      </c>
      <c r="CO52" s="406"/>
      <c r="CP52" s="362">
        <f>CP17/DG17</f>
        <v>23.768913342503438</v>
      </c>
      <c r="CQ52" s="448">
        <f t="shared" si="87"/>
        <v>0</v>
      </c>
      <c r="CR52" s="404">
        <f t="shared" si="88"/>
        <v>35.653370013755158</v>
      </c>
      <c r="CS52" s="448">
        <f>CS17/DG17</f>
        <v>95.075653370013754</v>
      </c>
      <c r="CT52" s="404"/>
      <c r="CU52" s="406">
        <f>CU17/DG17</f>
        <v>172.32462173314994</v>
      </c>
      <c r="CV52" s="406"/>
      <c r="CW52" s="448"/>
      <c r="CX52" s="406"/>
      <c r="CY52" s="362"/>
      <c r="CZ52" s="406"/>
      <c r="DA52" s="406"/>
      <c r="DB52" s="406"/>
      <c r="DC52" s="404"/>
      <c r="DD52" s="406"/>
      <c r="DE52" s="406"/>
      <c r="DF52" s="448"/>
      <c r="DG52" s="397"/>
      <c r="DH52" s="406">
        <f t="shared" si="89"/>
        <v>730.89408528198078</v>
      </c>
      <c r="DI52" s="406"/>
      <c r="DJ52" s="448"/>
    </row>
    <row r="53" spans="1:114" s="3" customFormat="1" ht="35" customHeight="1">
      <c r="A53" s="1"/>
      <c r="B53" s="1"/>
      <c r="R53" s="4"/>
      <c r="S53" s="2"/>
      <c r="T53" s="2"/>
      <c r="BB53" s="173">
        <v>5</v>
      </c>
      <c r="BC53" s="471" t="s">
        <v>213</v>
      </c>
      <c r="BD53" s="443">
        <f t="shared" si="90"/>
        <v>22</v>
      </c>
      <c r="BE53" s="650">
        <f t="shared" si="76"/>
        <v>15.804637124434077</v>
      </c>
      <c r="BF53" s="23"/>
      <c r="BG53" s="656">
        <f t="shared" si="77"/>
        <v>35.56043352997667</v>
      </c>
      <c r="BH53" s="181">
        <f t="shared" si="78"/>
        <v>27.658114967759634</v>
      </c>
      <c r="BI53" s="173"/>
      <c r="BJ53" s="666">
        <f t="shared" si="79"/>
        <v>63.218548497736307</v>
      </c>
      <c r="BK53" s="173">
        <f t="shared" si="80"/>
        <v>387.21360954863485</v>
      </c>
      <c r="BL53" s="79">
        <f t="shared" si="81"/>
        <v>248.92303470983671</v>
      </c>
      <c r="BM53" s="66"/>
      <c r="BN53" s="375"/>
      <c r="BO53" s="221"/>
      <c r="BP53" s="506"/>
      <c r="BQ53" s="507"/>
      <c r="BR53" s="506"/>
      <c r="BS53" s="236"/>
      <c r="BT53" s="507"/>
      <c r="BU53" s="506"/>
      <c r="BV53" s="506"/>
      <c r="BW53" s="375"/>
      <c r="BX53" s="440">
        <f t="shared" si="91"/>
        <v>0.25309027777777782</v>
      </c>
      <c r="BY53" s="23">
        <f t="shared" si="82"/>
        <v>809.98765262724646</v>
      </c>
      <c r="BZ53" s="23">
        <f t="shared" si="83"/>
        <v>667.74591850733975</v>
      </c>
      <c r="CA53" s="666">
        <f t="shared" si="84"/>
        <v>142.24173411990671</v>
      </c>
      <c r="CK53" s="221">
        <f t="shared" si="85"/>
        <v>10</v>
      </c>
      <c r="CL53" s="476" t="str">
        <f t="shared" si="85"/>
        <v>Armstrong</v>
      </c>
      <c r="CM53" s="316">
        <f t="shared" si="85"/>
        <v>22</v>
      </c>
      <c r="CN53" s="173">
        <f t="shared" si="86"/>
        <v>24.226110363391651</v>
      </c>
      <c r="CO53" s="23"/>
      <c r="CP53" s="79">
        <f>CP18/DG18</f>
        <v>67.833109017496625</v>
      </c>
      <c r="CQ53" s="181">
        <f t="shared" si="87"/>
        <v>-33.916554508748312</v>
      </c>
      <c r="CR53" s="173">
        <f t="shared" si="88"/>
        <v>9.6904441453566612</v>
      </c>
      <c r="CS53" s="181">
        <f>CS18/DG18</f>
        <v>48.452220726783302</v>
      </c>
      <c r="CT53" s="173"/>
      <c r="CU53" s="23">
        <f>CU18/DG18</f>
        <v>222.88021534320319</v>
      </c>
      <c r="CV53" s="23"/>
      <c r="CW53" s="181"/>
      <c r="CX53" s="23"/>
      <c r="CY53" s="79"/>
      <c r="CZ53" s="23"/>
      <c r="DA53" s="23"/>
      <c r="DB53" s="23"/>
      <c r="DC53" s="173"/>
      <c r="DD53" s="23"/>
      <c r="DE53" s="23"/>
      <c r="DF53" s="181"/>
      <c r="DG53" s="396"/>
      <c r="DH53" s="23">
        <f t="shared" si="89"/>
        <v>765.54508748317619</v>
      </c>
      <c r="DI53" s="23"/>
      <c r="DJ53" s="181"/>
    </row>
    <row r="54" spans="1:114" s="3" customFormat="1" ht="35" customHeight="1">
      <c r="A54" s="1"/>
      <c r="B54" s="1"/>
      <c r="R54" s="4"/>
      <c r="S54" s="2"/>
      <c r="T54" s="2"/>
      <c r="BB54" s="404">
        <v>6</v>
      </c>
      <c r="BC54" s="472" t="s">
        <v>214</v>
      </c>
      <c r="BD54" s="444">
        <f t="shared" si="90"/>
        <v>22</v>
      </c>
      <c r="BE54" s="668">
        <f t="shared" si="76"/>
        <v>6.5452066209613262</v>
      </c>
      <c r="BF54" s="406"/>
      <c r="BG54" s="657">
        <f t="shared" si="77"/>
        <v>35.998636415287294</v>
      </c>
      <c r="BH54" s="448">
        <f t="shared" si="78"/>
        <v>3.2726033104806631</v>
      </c>
      <c r="BI54" s="358"/>
      <c r="BJ54" s="667">
        <f t="shared" si="79"/>
        <v>81.815082762016573</v>
      </c>
      <c r="BK54" s="404">
        <f t="shared" si="80"/>
        <v>415.62062043104424</v>
      </c>
      <c r="BL54" s="362">
        <f t="shared" si="81"/>
        <v>274.8986780803757</v>
      </c>
      <c r="BM54" s="384"/>
      <c r="BN54" s="496"/>
      <c r="BO54" s="363"/>
      <c r="BP54" s="364"/>
      <c r="BQ54" s="381"/>
      <c r="BR54" s="364"/>
      <c r="BS54" s="365"/>
      <c r="BT54" s="381"/>
      <c r="BU54" s="364"/>
      <c r="BV54" s="364"/>
      <c r="BW54" s="496"/>
      <c r="BX54" s="441">
        <f t="shared" si="91"/>
        <v>0.30556712962962967</v>
      </c>
      <c r="BY54" s="406">
        <f t="shared" si="82"/>
        <v>805.06041437824308</v>
      </c>
      <c r="BZ54" s="406">
        <f t="shared" si="83"/>
        <v>726.5179349267072</v>
      </c>
      <c r="CA54" s="667">
        <f t="shared" si="84"/>
        <v>78.542479451535883</v>
      </c>
      <c r="CK54" s="363">
        <f t="shared" si="85"/>
        <v>13</v>
      </c>
      <c r="CL54" s="477" t="str">
        <f t="shared" si="85"/>
        <v>Terreri</v>
      </c>
      <c r="CM54" s="413">
        <f t="shared" si="85"/>
        <v>0</v>
      </c>
      <c r="CN54" s="681" t="e">
        <f t="shared" si="86"/>
        <v>#DIV/0!</v>
      </c>
      <c r="CO54" s="406"/>
      <c r="CP54" s="682"/>
      <c r="CQ54" s="683" t="e">
        <f t="shared" si="87"/>
        <v>#DIV/0!</v>
      </c>
      <c r="CR54" s="681" t="e">
        <f t="shared" si="88"/>
        <v>#DIV/0!</v>
      </c>
      <c r="CS54" s="448"/>
      <c r="CT54" s="404"/>
      <c r="CU54" s="685" t="e">
        <f>CV19/DG19</f>
        <v>#DIV/0!</v>
      </c>
      <c r="CV54" s="406"/>
      <c r="CW54" s="448"/>
      <c r="CX54" s="406"/>
      <c r="CY54" s="362"/>
      <c r="CZ54" s="406"/>
      <c r="DA54" s="406"/>
      <c r="DB54" s="406"/>
      <c r="DC54" s="404"/>
      <c r="DD54" s="406"/>
      <c r="DE54" s="406"/>
      <c r="DF54" s="448"/>
      <c r="DG54" s="397"/>
      <c r="DH54" s="685" t="e">
        <f t="shared" si="89"/>
        <v>#DIV/0!</v>
      </c>
      <c r="DI54" s="406"/>
      <c r="DJ54" s="448"/>
    </row>
    <row r="55" spans="1:114" s="3" customFormat="1" ht="35" customHeight="1">
      <c r="A55" s="1"/>
      <c r="B55" s="1"/>
      <c r="R55" s="4"/>
      <c r="S55" s="2"/>
      <c r="T55" s="2"/>
      <c r="BB55" s="173">
        <v>7</v>
      </c>
      <c r="BC55" s="471" t="s">
        <v>215</v>
      </c>
      <c r="BD55" s="443">
        <f t="shared" si="90"/>
        <v>6</v>
      </c>
      <c r="BE55" s="651">
        <f t="shared" si="76"/>
        <v>0</v>
      </c>
      <c r="BF55" s="23"/>
      <c r="BG55" s="656">
        <f t="shared" si="77"/>
        <v>0</v>
      </c>
      <c r="BH55" s="181">
        <f t="shared" si="78"/>
        <v>-66.538313438582975</v>
      </c>
      <c r="BI55" s="173"/>
      <c r="BJ55" s="666">
        <f t="shared" si="79"/>
        <v>33.269156719291487</v>
      </c>
      <c r="BK55" s="173">
        <f t="shared" si="80"/>
        <v>0</v>
      </c>
      <c r="BL55" s="79">
        <f t="shared" si="81"/>
        <v>33.269156719291487</v>
      </c>
      <c r="BM55" s="66"/>
      <c r="BN55" s="375"/>
      <c r="BO55" s="221"/>
      <c r="BP55" s="506"/>
      <c r="BQ55" s="507"/>
      <c r="BR55" s="506"/>
      <c r="BS55" s="236"/>
      <c r="BT55" s="507"/>
      <c r="BU55" s="506"/>
      <c r="BV55" s="506"/>
      <c r="BW55" s="375"/>
      <c r="BX55" s="440">
        <f t="shared" si="91"/>
        <v>3.005787037037037E-2</v>
      </c>
      <c r="BY55" s="23">
        <f t="shared" si="82"/>
        <v>1131.1513284559107</v>
      </c>
      <c r="BZ55" s="23">
        <f t="shared" si="83"/>
        <v>665.38313438582986</v>
      </c>
      <c r="CA55" s="666">
        <f t="shared" si="84"/>
        <v>465.76819407008088</v>
      </c>
      <c r="CK55" s="221">
        <f t="shared" si="85"/>
        <v>16</v>
      </c>
      <c r="CL55" s="476" t="str">
        <f t="shared" si="85"/>
        <v>Blaney</v>
      </c>
      <c r="CM55" s="316">
        <f t="shared" si="85"/>
        <v>5</v>
      </c>
      <c r="CN55" s="173">
        <f t="shared" si="86"/>
        <v>44.681951387691775</v>
      </c>
      <c r="CO55" s="23"/>
      <c r="CP55" s="79">
        <f t="shared" ref="CP55:CP66" si="92">CP20/DG20</f>
        <v>134.04585416307535</v>
      </c>
      <c r="CQ55" s="181">
        <f t="shared" si="87"/>
        <v>89.363902775383551</v>
      </c>
      <c r="CR55" s="173">
        <f t="shared" si="88"/>
        <v>29.787967591794519</v>
      </c>
      <c r="CS55" s="181">
        <f t="shared" ref="CS55:CS66" si="93">CS20/DG20</f>
        <v>0</v>
      </c>
      <c r="CT55" s="173"/>
      <c r="CU55" s="23">
        <f t="shared" ref="CU55:CU66" si="94">CU20/DG20</f>
        <v>208.51577314256164</v>
      </c>
      <c r="CV55" s="23"/>
      <c r="CW55" s="181"/>
      <c r="CX55" s="23"/>
      <c r="CY55" s="79"/>
      <c r="CZ55" s="23"/>
      <c r="DA55" s="23"/>
      <c r="DB55" s="23"/>
      <c r="DC55" s="173"/>
      <c r="DD55" s="23"/>
      <c r="DE55" s="23"/>
      <c r="DF55" s="181"/>
      <c r="DG55" s="396"/>
      <c r="DH55" s="23">
        <f t="shared" si="89"/>
        <v>968.10894673332189</v>
      </c>
      <c r="DI55" s="23"/>
      <c r="DJ55" s="181"/>
    </row>
    <row r="56" spans="1:114" s="3" customFormat="1" ht="35" customHeight="1">
      <c r="A56" s="1"/>
      <c r="B56" s="1"/>
      <c r="BB56" s="404">
        <v>22</v>
      </c>
      <c r="BC56" s="472" t="s">
        <v>216</v>
      </c>
      <c r="BD56" s="444">
        <f t="shared" si="90"/>
        <v>21</v>
      </c>
      <c r="BE56" s="653">
        <f t="shared" si="76"/>
        <v>3.7174081404354187</v>
      </c>
      <c r="BF56" s="406"/>
      <c r="BG56" s="657">
        <f t="shared" si="77"/>
        <v>26.021856983047932</v>
      </c>
      <c r="BH56" s="448">
        <f t="shared" si="78"/>
        <v>11.152224421306256</v>
      </c>
      <c r="BI56" s="358"/>
      <c r="BJ56" s="667">
        <f t="shared" si="79"/>
        <v>59.478530246966699</v>
      </c>
      <c r="BK56" s="404">
        <f t="shared" si="80"/>
        <v>260.21856983047934</v>
      </c>
      <c r="BL56" s="362">
        <f t="shared" si="81"/>
        <v>152.41373375785216</v>
      </c>
      <c r="BM56" s="384"/>
      <c r="BN56" s="496"/>
      <c r="BO56" s="363"/>
      <c r="BP56" s="364"/>
      <c r="BQ56" s="381"/>
      <c r="BR56" s="364"/>
      <c r="BS56" s="365"/>
      <c r="BT56" s="381"/>
      <c r="BU56" s="364"/>
      <c r="BV56" s="364"/>
      <c r="BW56" s="496"/>
      <c r="BX56" s="441">
        <f t="shared" si="91"/>
        <v>0.26900462962962962</v>
      </c>
      <c r="BY56" s="406">
        <f t="shared" si="82"/>
        <v>750.91644436795457</v>
      </c>
      <c r="BZ56" s="406">
        <f t="shared" si="83"/>
        <v>736.04681180621287</v>
      </c>
      <c r="CA56" s="667">
        <f t="shared" si="84"/>
        <v>14.869632561741696</v>
      </c>
      <c r="CK56" s="363">
        <f t="shared" si="85"/>
        <v>17</v>
      </c>
      <c r="CL56" s="477" t="str">
        <f t="shared" si="85"/>
        <v>Blanchet</v>
      </c>
      <c r="CM56" s="413">
        <f t="shared" si="85"/>
        <v>18</v>
      </c>
      <c r="CN56" s="404">
        <f t="shared" si="86"/>
        <v>28.642466434609648</v>
      </c>
      <c r="CO56" s="406"/>
      <c r="CP56" s="362">
        <f t="shared" si="92"/>
        <v>57.284932869219297</v>
      </c>
      <c r="CQ56" s="448">
        <f t="shared" si="87"/>
        <v>42.963699651914474</v>
      </c>
      <c r="CR56" s="404">
        <f t="shared" si="88"/>
        <v>85.927399303828949</v>
      </c>
      <c r="CS56" s="448">
        <f t="shared" si="93"/>
        <v>57.284932869219297</v>
      </c>
      <c r="CT56" s="404"/>
      <c r="CU56" s="406">
        <f t="shared" si="94"/>
        <v>229.13973147687719</v>
      </c>
      <c r="CV56" s="406"/>
      <c r="CW56" s="448"/>
      <c r="CX56" s="406"/>
      <c r="CY56" s="362"/>
      <c r="CZ56" s="406"/>
      <c r="DA56" s="406"/>
      <c r="DB56" s="406"/>
      <c r="DC56" s="404"/>
      <c r="DD56" s="406"/>
      <c r="DE56" s="406"/>
      <c r="DF56" s="448"/>
      <c r="DG56" s="397"/>
      <c r="DH56" s="406">
        <f t="shared" si="89"/>
        <v>759.02536051715572</v>
      </c>
      <c r="DI56" s="406"/>
      <c r="DJ56" s="448"/>
    </row>
    <row r="57" spans="1:114" s="3" customFormat="1" ht="35" customHeight="1">
      <c r="A57" s="1"/>
      <c r="B57" s="1"/>
      <c r="BB57" s="173">
        <v>41</v>
      </c>
      <c r="BC57" s="471" t="s">
        <v>217</v>
      </c>
      <c r="BD57" s="443">
        <f t="shared" si="90"/>
        <v>22</v>
      </c>
      <c r="BE57" s="651">
        <f t="shared" si="76"/>
        <v>0</v>
      </c>
      <c r="BF57" s="23"/>
      <c r="BG57" s="656">
        <f t="shared" si="77"/>
        <v>18.887310088534267</v>
      </c>
      <c r="BH57" s="181">
        <f t="shared" si="78"/>
        <v>0</v>
      </c>
      <c r="BI57" s="173"/>
      <c r="BJ57" s="666">
        <f t="shared" si="79"/>
        <v>174.70761831894197</v>
      </c>
      <c r="BK57" s="173">
        <f t="shared" si="80"/>
        <v>221.92589354027766</v>
      </c>
      <c r="BL57" s="79">
        <f t="shared" si="81"/>
        <v>122.76751557547274</v>
      </c>
      <c r="BM57" s="66"/>
      <c r="BN57" s="375"/>
      <c r="BO57" s="221"/>
      <c r="BP57" s="506"/>
      <c r="BQ57" s="507"/>
      <c r="BR57" s="506"/>
      <c r="BS57" s="236"/>
      <c r="BT57" s="507"/>
      <c r="BU57" s="506"/>
      <c r="BV57" s="506"/>
      <c r="BW57" s="375"/>
      <c r="BX57" s="440">
        <f t="shared" si="91"/>
        <v>0.21178240740740739</v>
      </c>
      <c r="BY57" s="23">
        <f t="shared" si="82"/>
        <v>746.04874849710359</v>
      </c>
      <c r="BZ57" s="23">
        <f t="shared" si="83"/>
        <v>816.87616132910705</v>
      </c>
      <c r="CA57" s="666">
        <f t="shared" si="84"/>
        <v>-70.827412832003461</v>
      </c>
      <c r="CK57" s="221">
        <f t="shared" si="85"/>
        <v>18</v>
      </c>
      <c r="CL57" s="476" t="str">
        <f t="shared" si="85"/>
        <v>Figliomeni</v>
      </c>
      <c r="CM57" s="316">
        <f t="shared" si="85"/>
        <v>21</v>
      </c>
      <c r="CN57" s="173">
        <f t="shared" si="86"/>
        <v>16.461323510732885</v>
      </c>
      <c r="CO57" s="23"/>
      <c r="CP57" s="79">
        <f t="shared" si="92"/>
        <v>54.871078369109618</v>
      </c>
      <c r="CQ57" s="181">
        <f t="shared" si="87"/>
        <v>0</v>
      </c>
      <c r="CR57" s="173">
        <f t="shared" si="88"/>
        <v>109.74215673821924</v>
      </c>
      <c r="CS57" s="181">
        <f t="shared" si="93"/>
        <v>142.66480375968501</v>
      </c>
      <c r="CT57" s="173"/>
      <c r="CU57" s="23">
        <f t="shared" si="94"/>
        <v>241.43274482408231</v>
      </c>
      <c r="CV57" s="23"/>
      <c r="CW57" s="181"/>
      <c r="CX57" s="23"/>
      <c r="CY57" s="79"/>
      <c r="CZ57" s="23"/>
      <c r="DA57" s="23"/>
      <c r="DB57" s="23"/>
      <c r="DC57" s="173"/>
      <c r="DD57" s="23"/>
      <c r="DE57" s="23"/>
      <c r="DF57" s="181"/>
      <c r="DG57" s="396"/>
      <c r="DH57" s="23">
        <f t="shared" si="89"/>
        <v>806.60485202591133</v>
      </c>
      <c r="DI57" s="23"/>
      <c r="DJ57" s="181"/>
    </row>
    <row r="58" spans="1:114" s="3" customFormat="1" ht="35" customHeight="1">
      <c r="A58" s="1"/>
      <c r="B58" s="1"/>
      <c r="BB58" s="404">
        <v>44</v>
      </c>
      <c r="BC58" s="472" t="s">
        <v>218</v>
      </c>
      <c r="BD58" s="447">
        <f t="shared" si="90"/>
        <v>15</v>
      </c>
      <c r="BE58" s="653">
        <f t="shared" si="76"/>
        <v>0</v>
      </c>
      <c r="BF58" s="406"/>
      <c r="BG58" s="657">
        <f t="shared" si="77"/>
        <v>8.4235156478502482</v>
      </c>
      <c r="BH58" s="448">
        <f t="shared" si="78"/>
        <v>-25.270546943550741</v>
      </c>
      <c r="BI58" s="404"/>
      <c r="BJ58" s="667">
        <f t="shared" si="79"/>
        <v>75.811640830652223</v>
      </c>
      <c r="BK58" s="404">
        <f t="shared" si="80"/>
        <v>75.811640830652223</v>
      </c>
      <c r="BL58" s="362">
        <f t="shared" si="81"/>
        <v>42.117578239251237</v>
      </c>
      <c r="BM58" s="384"/>
      <c r="BN58" s="496"/>
      <c r="BO58" s="363"/>
      <c r="BP58" s="364"/>
      <c r="BQ58" s="381"/>
      <c r="BR58" s="364"/>
      <c r="BS58" s="365"/>
      <c r="BT58" s="381"/>
      <c r="BU58" s="364"/>
      <c r="BV58" s="364"/>
      <c r="BW58" s="496"/>
      <c r="BX58" s="441">
        <f t="shared" si="91"/>
        <v>0.11871527777777779</v>
      </c>
      <c r="BY58" s="406">
        <f t="shared" si="82"/>
        <v>598.06961099736759</v>
      </c>
      <c r="BZ58" s="406">
        <f t="shared" si="83"/>
        <v>884.46914302427592</v>
      </c>
      <c r="CA58" s="667">
        <f t="shared" si="84"/>
        <v>-286.39953202690833</v>
      </c>
      <c r="CK58" s="363">
        <f t="shared" si="85"/>
        <v>19</v>
      </c>
      <c r="CL58" s="477" t="str">
        <f t="shared" si="85"/>
        <v>Spadafora</v>
      </c>
      <c r="CM58" s="413">
        <f t="shared" si="85"/>
        <v>14</v>
      </c>
      <c r="CN58" s="404">
        <f t="shared" si="86"/>
        <v>0</v>
      </c>
      <c r="CO58" s="406"/>
      <c r="CP58" s="362">
        <f t="shared" si="92"/>
        <v>31.32137030995106</v>
      </c>
      <c r="CQ58" s="448">
        <f t="shared" si="87"/>
        <v>15.66068515497553</v>
      </c>
      <c r="CR58" s="404">
        <f t="shared" si="88"/>
        <v>62.642740619902121</v>
      </c>
      <c r="CS58" s="448">
        <f t="shared" si="93"/>
        <v>156.60685154975531</v>
      </c>
      <c r="CT58" s="404"/>
      <c r="CU58" s="406">
        <f t="shared" si="94"/>
        <v>234.91027732463294</v>
      </c>
      <c r="CV58" s="406"/>
      <c r="CW58" s="448"/>
      <c r="CX58" s="406"/>
      <c r="CY58" s="362"/>
      <c r="CZ58" s="406"/>
      <c r="DA58" s="406"/>
      <c r="DB58" s="406"/>
      <c r="DC58" s="404"/>
      <c r="DD58" s="406"/>
      <c r="DE58" s="406"/>
      <c r="DF58" s="448"/>
      <c r="DG58" s="397"/>
      <c r="DH58" s="406">
        <f t="shared" si="89"/>
        <v>798.69494290375201</v>
      </c>
      <c r="DI58" s="406"/>
      <c r="DJ58" s="448"/>
    </row>
    <row r="59" spans="1:114" ht="35" customHeight="1">
      <c r="BB59" s="399"/>
      <c r="BC59" s="400"/>
      <c r="BD59" s="446"/>
      <c r="BE59" s="655"/>
      <c r="BF59" s="402"/>
      <c r="BG59" s="663"/>
      <c r="BH59" s="450"/>
      <c r="BI59" s="403"/>
      <c r="BJ59" s="664"/>
      <c r="BK59" s="399"/>
      <c r="BL59" s="401"/>
      <c r="BM59" s="669"/>
      <c r="BN59" s="432"/>
      <c r="BO59" s="431"/>
      <c r="BP59" s="84"/>
      <c r="BQ59" s="433"/>
      <c r="BR59" s="84"/>
      <c r="BS59" s="432"/>
      <c r="BT59" s="433"/>
      <c r="BU59" s="84"/>
      <c r="BV59" s="84"/>
      <c r="BW59" s="434"/>
      <c r="BX59" s="507"/>
      <c r="BY59" s="506"/>
      <c r="BZ59" s="23"/>
      <c r="CA59" s="487"/>
      <c r="CK59" s="221">
        <f t="shared" si="85"/>
        <v>20</v>
      </c>
      <c r="CL59" s="476" t="str">
        <f t="shared" si="85"/>
        <v>Cairns</v>
      </c>
      <c r="CM59" s="316">
        <f t="shared" si="85"/>
        <v>10</v>
      </c>
      <c r="CN59" s="173">
        <f t="shared" si="86"/>
        <v>11.076923076923077</v>
      </c>
      <c r="CO59" s="23"/>
      <c r="CP59" s="79">
        <f t="shared" si="92"/>
        <v>55.384615384615387</v>
      </c>
      <c r="CQ59" s="181">
        <f t="shared" si="87"/>
        <v>-44.307692307692307</v>
      </c>
      <c r="CR59" s="173">
        <f t="shared" si="88"/>
        <v>66.461538461538467</v>
      </c>
      <c r="CS59" s="181">
        <f t="shared" si="93"/>
        <v>44.307692307692307</v>
      </c>
      <c r="CT59" s="173"/>
      <c r="CU59" s="23">
        <f t="shared" si="94"/>
        <v>265.84615384615387</v>
      </c>
      <c r="CV59" s="23"/>
      <c r="CW59" s="181"/>
      <c r="CX59" s="23"/>
      <c r="CY59" s="79"/>
      <c r="CZ59" s="23"/>
      <c r="DA59" s="23"/>
      <c r="DB59" s="23"/>
      <c r="DC59" s="173"/>
      <c r="DD59" s="23"/>
      <c r="DE59" s="23"/>
      <c r="DF59" s="181"/>
      <c r="DG59" s="396"/>
      <c r="DH59" s="23">
        <f t="shared" si="89"/>
        <v>875.07692307692309</v>
      </c>
      <c r="DI59" s="23"/>
      <c r="DJ59" s="181"/>
    </row>
    <row r="60" spans="1:114" ht="35" customHeight="1">
      <c r="BB60" s="404"/>
      <c r="BC60" s="405"/>
      <c r="BD60" s="447"/>
      <c r="BE60" s="654"/>
      <c r="BF60" s="406"/>
      <c r="BG60" s="660"/>
      <c r="BH60" s="448"/>
      <c r="BI60" s="404"/>
      <c r="BJ60" s="665"/>
      <c r="BK60" s="404"/>
      <c r="BL60" s="362"/>
      <c r="BM60" s="670"/>
      <c r="BN60" s="437"/>
      <c r="BO60" s="435"/>
      <c r="BP60" s="436"/>
      <c r="BQ60" s="438"/>
      <c r="BR60" s="436"/>
      <c r="BS60" s="437"/>
      <c r="BT60" s="438"/>
      <c r="BU60" s="436"/>
      <c r="BV60" s="436"/>
      <c r="BW60" s="439"/>
      <c r="BX60" s="381"/>
      <c r="BY60" s="364"/>
      <c r="BZ60" s="406"/>
      <c r="CA60" s="489"/>
      <c r="CK60" s="363">
        <f t="shared" si="85"/>
        <v>21</v>
      </c>
      <c r="CL60" s="477" t="str">
        <f t="shared" si="85"/>
        <v>DeLaurentis</v>
      </c>
      <c r="CM60" s="413">
        <f t="shared" si="85"/>
        <v>13</v>
      </c>
      <c r="CN60" s="404">
        <f t="shared" si="86"/>
        <v>11.529223378702962</v>
      </c>
      <c r="CO60" s="406"/>
      <c r="CP60" s="362">
        <f t="shared" si="92"/>
        <v>69.175340272217781</v>
      </c>
      <c r="CQ60" s="448">
        <f t="shared" si="87"/>
        <v>0</v>
      </c>
      <c r="CR60" s="404">
        <f t="shared" si="88"/>
        <v>92.233787029623699</v>
      </c>
      <c r="CS60" s="448">
        <f t="shared" si="93"/>
        <v>103.76301040832666</v>
      </c>
      <c r="CT60" s="404"/>
      <c r="CU60" s="406">
        <f t="shared" si="94"/>
        <v>380.46437149719776</v>
      </c>
      <c r="CV60" s="406"/>
      <c r="CW60" s="448"/>
      <c r="CX60" s="406"/>
      <c r="CY60" s="362"/>
      <c r="CZ60" s="406"/>
      <c r="DA60" s="406"/>
      <c r="DB60" s="406"/>
      <c r="DC60" s="404"/>
      <c r="DD60" s="406"/>
      <c r="DE60" s="406"/>
      <c r="DF60" s="448"/>
      <c r="DG60" s="397"/>
      <c r="DH60" s="406"/>
      <c r="DI60" s="406"/>
      <c r="DJ60" s="448"/>
    </row>
    <row r="61" spans="1:114" ht="35" customHeight="1">
      <c r="BB61" s="399"/>
      <c r="BC61" s="400"/>
      <c r="BD61" s="446"/>
      <c r="BE61" s="655"/>
      <c r="BF61" s="402"/>
      <c r="BG61" s="659"/>
      <c r="BH61" s="450"/>
      <c r="BI61" s="403"/>
      <c r="BJ61" s="664"/>
      <c r="BK61" s="399"/>
      <c r="BL61" s="401"/>
      <c r="BM61" s="669"/>
      <c r="BN61" s="432"/>
      <c r="BO61" s="431"/>
      <c r="BP61" s="84"/>
      <c r="BQ61" s="433"/>
      <c r="BR61" s="84"/>
      <c r="BS61" s="432"/>
      <c r="BT61" s="433"/>
      <c r="BU61" s="84"/>
      <c r="BV61" s="84"/>
      <c r="BW61" s="434"/>
      <c r="BX61" s="507"/>
      <c r="BY61" s="506"/>
      <c r="BZ61" s="23"/>
      <c r="CA61" s="487"/>
      <c r="CK61" s="221">
        <f t="shared" si="85"/>
        <v>23</v>
      </c>
      <c r="CL61" s="476" t="str">
        <f t="shared" si="85"/>
        <v>Froese</v>
      </c>
      <c r="CM61" s="316">
        <f t="shared" si="85"/>
        <v>22</v>
      </c>
      <c r="CN61" s="173">
        <f t="shared" si="86"/>
        <v>5.6180505884647891</v>
      </c>
      <c r="CO61" s="23"/>
      <c r="CP61" s="79">
        <f t="shared" si="92"/>
        <v>39.32635411925353</v>
      </c>
      <c r="CQ61" s="181">
        <f t="shared" si="87"/>
        <v>-50.562455296183103</v>
      </c>
      <c r="CR61" s="173">
        <f t="shared" si="88"/>
        <v>44.944404707718313</v>
      </c>
      <c r="CS61" s="181">
        <f t="shared" si="93"/>
        <v>44.944404707718313</v>
      </c>
      <c r="CT61" s="173"/>
      <c r="CU61" s="23">
        <f t="shared" si="94"/>
        <v>174.15956824240848</v>
      </c>
      <c r="CV61" s="23"/>
      <c r="CW61" s="181"/>
      <c r="CX61" s="23"/>
      <c r="CY61" s="79"/>
      <c r="CZ61" s="23"/>
      <c r="DA61" s="23"/>
      <c r="DB61" s="23"/>
      <c r="DC61" s="173"/>
      <c r="DD61" s="23"/>
      <c r="DE61" s="23"/>
      <c r="DF61" s="181"/>
      <c r="DG61" s="396"/>
      <c r="DH61" s="23"/>
      <c r="DI61" s="23"/>
      <c r="DJ61" s="181"/>
    </row>
    <row r="62" spans="1:114" ht="35" customHeight="1" thickBot="1">
      <c r="BB62" s="357"/>
      <c r="BC62" s="208"/>
      <c r="BD62" s="465"/>
      <c r="BE62" s="209"/>
      <c r="BF62" s="207"/>
      <c r="BG62" s="207"/>
      <c r="BH62" s="212"/>
      <c r="BI62" s="207"/>
      <c r="BJ62" s="241"/>
      <c r="BK62" s="209"/>
      <c r="BL62" s="208"/>
      <c r="BM62" s="466"/>
      <c r="BN62" s="467"/>
      <c r="BO62" s="240"/>
      <c r="BP62" s="213"/>
      <c r="BQ62" s="398"/>
      <c r="BR62" s="213"/>
      <c r="BS62" s="241"/>
      <c r="BT62" s="398"/>
      <c r="BU62" s="213"/>
      <c r="BV62" s="213"/>
      <c r="BW62" s="241"/>
      <c r="BX62" s="468"/>
      <c r="BY62" s="213"/>
      <c r="BZ62" s="213"/>
      <c r="CA62" s="241"/>
      <c r="CK62" s="363">
        <f t="shared" si="85"/>
        <v>25</v>
      </c>
      <c r="CL62" s="477" t="str">
        <f t="shared" si="85"/>
        <v>Gallant</v>
      </c>
      <c r="CM62" s="413">
        <f t="shared" si="85"/>
        <v>22</v>
      </c>
      <c r="CN62" s="404">
        <f t="shared" si="86"/>
        <v>18.654863435172189</v>
      </c>
      <c r="CO62" s="406"/>
      <c r="CP62" s="362">
        <f t="shared" si="92"/>
        <v>51.300874446723519</v>
      </c>
      <c r="CQ62" s="448">
        <f t="shared" si="87"/>
        <v>-9.3274317175860944</v>
      </c>
      <c r="CR62" s="404">
        <f t="shared" si="88"/>
        <v>83.946885458274849</v>
      </c>
      <c r="CS62" s="448">
        <f t="shared" si="93"/>
        <v>65.29202202310266</v>
      </c>
      <c r="CT62" s="404"/>
      <c r="CU62" s="406">
        <f t="shared" si="94"/>
        <v>377.76098456223684</v>
      </c>
      <c r="CV62" s="406"/>
      <c r="CW62" s="448"/>
      <c r="CX62" s="406"/>
      <c r="CY62" s="362"/>
      <c r="CZ62" s="406"/>
      <c r="DA62" s="406"/>
      <c r="DB62" s="406"/>
      <c r="DC62" s="404"/>
      <c r="DD62" s="406"/>
      <c r="DE62" s="406"/>
      <c r="DF62" s="448"/>
      <c r="DG62" s="397"/>
      <c r="DH62" s="406"/>
      <c r="DI62" s="406"/>
      <c r="DJ62" s="448"/>
    </row>
    <row r="63" spans="1:114" ht="35" customHeight="1" thickTop="1">
      <c r="CK63" s="221">
        <f t="shared" si="85"/>
        <v>26</v>
      </c>
      <c r="CL63" s="476" t="str">
        <f t="shared" si="85"/>
        <v>Marchese</v>
      </c>
      <c r="CM63" s="316">
        <f t="shared" si="85"/>
        <v>3</v>
      </c>
      <c r="CN63" s="173">
        <f t="shared" si="86"/>
        <v>35.850622406639005</v>
      </c>
      <c r="CO63" s="23"/>
      <c r="CP63" s="79">
        <f t="shared" si="92"/>
        <v>71.701244813278009</v>
      </c>
      <c r="CQ63" s="181">
        <f t="shared" si="87"/>
        <v>-35.850622406639005</v>
      </c>
      <c r="CR63" s="173">
        <f t="shared" si="88"/>
        <v>71.701244813278009</v>
      </c>
      <c r="CS63" s="181">
        <f t="shared" si="93"/>
        <v>35.850622406639005</v>
      </c>
      <c r="CT63" s="173"/>
      <c r="CU63" s="23">
        <f t="shared" si="94"/>
        <v>394.35684647302907</v>
      </c>
      <c r="CV63" s="23"/>
      <c r="CW63" s="181"/>
      <c r="CX63" s="23"/>
      <c r="CY63" s="79"/>
      <c r="CZ63" s="23"/>
      <c r="DA63" s="23"/>
      <c r="DB63" s="23"/>
      <c r="DC63" s="173"/>
      <c r="DD63" s="23"/>
      <c r="DE63" s="23"/>
      <c r="DF63" s="181"/>
      <c r="DG63" s="396"/>
      <c r="DH63" s="23"/>
      <c r="DI63" s="23"/>
      <c r="DJ63" s="181"/>
    </row>
    <row r="64" spans="1:114" ht="35" customHeight="1">
      <c r="BB64" s="1" t="s">
        <v>242</v>
      </c>
      <c r="CK64" s="363">
        <f t="shared" si="85"/>
        <v>27</v>
      </c>
      <c r="CL64" s="477" t="str">
        <f t="shared" si="85"/>
        <v>Clairmont</v>
      </c>
      <c r="CM64" s="413">
        <f t="shared" si="85"/>
        <v>20</v>
      </c>
      <c r="CN64" s="404">
        <f t="shared" si="86"/>
        <v>47.067368803341196</v>
      </c>
      <c r="CO64" s="406"/>
      <c r="CP64" s="362">
        <f t="shared" si="92"/>
        <v>88.905029961866703</v>
      </c>
      <c r="CQ64" s="448">
        <f t="shared" si="87"/>
        <v>26.148538224078443</v>
      </c>
      <c r="CR64" s="404">
        <f t="shared" si="88"/>
        <v>10.459415289631377</v>
      </c>
      <c r="CS64" s="448">
        <f t="shared" si="93"/>
        <v>26.148538224078443</v>
      </c>
      <c r="CT64" s="404"/>
      <c r="CU64" s="406">
        <f t="shared" si="94"/>
        <v>271.94479753041583</v>
      </c>
      <c r="CV64" s="406"/>
      <c r="CW64" s="448"/>
      <c r="CX64" s="406"/>
      <c r="CY64" s="362"/>
      <c r="CZ64" s="406"/>
      <c r="DA64" s="406"/>
      <c r="DB64" s="406"/>
      <c r="DC64" s="404"/>
      <c r="DD64" s="406"/>
      <c r="DE64" s="406"/>
      <c r="DF64" s="448"/>
      <c r="DG64" s="397"/>
      <c r="DH64" s="406"/>
      <c r="DI64" s="406"/>
      <c r="DJ64" s="448"/>
    </row>
    <row r="65" spans="89:114" ht="35" customHeight="1">
      <c r="CK65" s="221">
        <f t="shared" si="85"/>
        <v>42</v>
      </c>
      <c r="CL65" s="476" t="str">
        <f t="shared" si="85"/>
        <v>Kelly</v>
      </c>
      <c r="CM65" s="316">
        <f t="shared" si="85"/>
        <v>22</v>
      </c>
      <c r="CN65" s="173">
        <f t="shared" si="86"/>
        <v>46.652267818574522</v>
      </c>
      <c r="CO65" s="23"/>
      <c r="CP65" s="79">
        <f t="shared" si="92"/>
        <v>62.203023758099363</v>
      </c>
      <c r="CQ65" s="181">
        <f t="shared" si="87"/>
        <v>-46.652267818574522</v>
      </c>
      <c r="CR65" s="173">
        <f t="shared" si="88"/>
        <v>279.91360691144712</v>
      </c>
      <c r="CS65" s="181">
        <f t="shared" si="93"/>
        <v>77.753779697624196</v>
      </c>
      <c r="CT65" s="173"/>
      <c r="CU65" s="23">
        <f t="shared" si="94"/>
        <v>349.89200863930893</v>
      </c>
      <c r="CV65" s="23"/>
      <c r="CW65" s="181"/>
      <c r="CX65" s="23"/>
      <c r="CY65" s="79"/>
      <c r="CZ65" s="23"/>
      <c r="DA65" s="23"/>
      <c r="DB65" s="23"/>
      <c r="DC65" s="173"/>
      <c r="DD65" s="23"/>
      <c r="DE65" s="23"/>
      <c r="DF65" s="181"/>
      <c r="DG65" s="396"/>
      <c r="DH65" s="23"/>
      <c r="DI65" s="23"/>
      <c r="DJ65" s="181"/>
    </row>
    <row r="66" spans="89:114" ht="35" customHeight="1">
      <c r="CK66" s="363">
        <f t="shared" si="85"/>
        <v>72</v>
      </c>
      <c r="CL66" s="477" t="str">
        <f t="shared" si="85"/>
        <v>Fine</v>
      </c>
      <c r="CM66" s="413">
        <f t="shared" si="85"/>
        <v>20</v>
      </c>
      <c r="CN66" s="404">
        <f t="shared" si="86"/>
        <v>50.940665701881329</v>
      </c>
      <c r="CO66" s="406"/>
      <c r="CP66" s="362">
        <f t="shared" si="92"/>
        <v>101.88133140376266</v>
      </c>
      <c r="CQ66" s="448">
        <f t="shared" si="87"/>
        <v>32.416787264833573</v>
      </c>
      <c r="CR66" s="404">
        <f t="shared" si="88"/>
        <v>64.833574529667146</v>
      </c>
      <c r="CS66" s="448">
        <f t="shared" si="93"/>
        <v>78.726483357452963</v>
      </c>
      <c r="CT66" s="404"/>
      <c r="CU66" s="406">
        <f t="shared" si="94"/>
        <v>250.07235890014471</v>
      </c>
      <c r="CV66" s="406"/>
      <c r="CW66" s="448"/>
      <c r="CX66" s="406"/>
      <c r="CY66" s="362"/>
      <c r="CZ66" s="406"/>
      <c r="DA66" s="406"/>
      <c r="DB66" s="406"/>
      <c r="DC66" s="404"/>
      <c r="DD66" s="406"/>
      <c r="DE66" s="406"/>
      <c r="DF66" s="448"/>
      <c r="DG66" s="397"/>
      <c r="DH66" s="406"/>
      <c r="DI66" s="406"/>
      <c r="DJ66" s="448"/>
    </row>
    <row r="67" spans="89:114" ht="35" customHeight="1">
      <c r="CK67" s="202"/>
      <c r="CL67" s="474"/>
      <c r="CM67" s="414"/>
      <c r="CN67" s="672"/>
      <c r="CO67" s="673"/>
      <c r="CP67" s="674"/>
      <c r="CQ67" s="675"/>
      <c r="CR67" s="672"/>
      <c r="CS67" s="675"/>
      <c r="CT67" s="672"/>
      <c r="CU67" s="673"/>
      <c r="CV67" s="673"/>
      <c r="CW67" s="675"/>
      <c r="CX67" s="673"/>
      <c r="CY67" s="674"/>
      <c r="CZ67" s="673"/>
      <c r="DA67" s="673"/>
      <c r="DB67" s="673"/>
      <c r="DC67" s="672"/>
      <c r="DD67" s="673"/>
      <c r="DE67" s="673"/>
      <c r="DF67" s="675"/>
      <c r="DG67" s="396"/>
      <c r="DH67" s="23"/>
      <c r="DI67" s="23"/>
      <c r="DJ67" s="181"/>
    </row>
    <row r="68" spans="89:114" ht="35" customHeight="1">
      <c r="CK68" s="363">
        <v>12</v>
      </c>
      <c r="CL68" s="473" t="s">
        <v>246</v>
      </c>
      <c r="CM68" s="413"/>
      <c r="CN68" s="404"/>
      <c r="CO68" s="406"/>
      <c r="CP68" s="362"/>
      <c r="CQ68" s="448"/>
      <c r="CR68" s="404"/>
      <c r="CS68" s="448"/>
      <c r="CT68" s="404"/>
      <c r="CU68" s="406"/>
      <c r="CV68" s="406"/>
      <c r="CW68" s="448"/>
      <c r="CX68" s="406"/>
      <c r="CY68" s="362"/>
      <c r="CZ68" s="406"/>
      <c r="DA68" s="406"/>
      <c r="DB68" s="406"/>
      <c r="DC68" s="404"/>
      <c r="DD68" s="406"/>
      <c r="DE68" s="406"/>
      <c r="DF68" s="448"/>
      <c r="DG68" s="366"/>
      <c r="DH68" s="677"/>
      <c r="DI68" s="677"/>
      <c r="DJ68" s="679"/>
    </row>
    <row r="69" spans="89:114" ht="35" customHeight="1">
      <c r="CK69" s="221">
        <v>24</v>
      </c>
      <c r="CL69" s="684" t="s">
        <v>247</v>
      </c>
      <c r="CM69" s="414"/>
      <c r="CN69" s="672"/>
      <c r="CO69" s="673"/>
      <c r="CP69" s="674"/>
      <c r="CQ69" s="675"/>
      <c r="CR69" s="672"/>
      <c r="CS69" s="675"/>
      <c r="CT69" s="672"/>
      <c r="CU69" s="673"/>
      <c r="CV69" s="673"/>
      <c r="CW69" s="675"/>
      <c r="CX69" s="673"/>
      <c r="CY69" s="674"/>
      <c r="CZ69" s="673"/>
      <c r="DA69" s="673"/>
      <c r="DB69" s="673"/>
      <c r="DC69" s="672"/>
      <c r="DD69" s="673"/>
      <c r="DE69" s="673"/>
      <c r="DF69" s="675"/>
      <c r="DG69" s="202"/>
      <c r="DH69" s="673"/>
      <c r="DI69" s="673"/>
      <c r="DJ69" s="675"/>
    </row>
    <row r="70" spans="89:114" ht="35" customHeight="1">
      <c r="CK70" s="366"/>
      <c r="CL70" s="475"/>
      <c r="CM70" s="415"/>
      <c r="CN70" s="676"/>
      <c r="CO70" s="677"/>
      <c r="CP70" s="678"/>
      <c r="CQ70" s="679"/>
      <c r="CR70" s="676"/>
      <c r="CS70" s="679"/>
      <c r="CT70" s="676"/>
      <c r="CU70" s="677"/>
      <c r="CV70" s="677"/>
      <c r="CW70" s="679"/>
      <c r="CX70" s="677"/>
      <c r="CY70" s="678"/>
      <c r="CZ70" s="677"/>
      <c r="DA70" s="677"/>
      <c r="DB70" s="677"/>
      <c r="DC70" s="676"/>
      <c r="DD70" s="677"/>
      <c r="DE70" s="680"/>
      <c r="DF70" s="679"/>
      <c r="DG70" s="366"/>
      <c r="DH70" s="677"/>
      <c r="DI70" s="677"/>
      <c r="DJ70" s="679"/>
    </row>
    <row r="71" spans="89:114" ht="35" customHeight="1">
      <c r="CK71" s="419">
        <f t="shared" ref="CK71:DJ71" si="95">CK36</f>
        <v>0</v>
      </c>
      <c r="CL71" s="420">
        <f t="shared" si="95"/>
        <v>0</v>
      </c>
      <c r="CM71" s="510">
        <f t="shared" ca="1" si="95"/>
        <v>0</v>
      </c>
      <c r="CN71" s="422">
        <f t="shared" ca="1" si="95"/>
        <v>0</v>
      </c>
      <c r="CO71" s="423">
        <f t="shared" ca="1" si="95"/>
        <v>0</v>
      </c>
      <c r="CP71" s="420">
        <f t="shared" ca="1" si="95"/>
        <v>0</v>
      </c>
      <c r="CQ71" s="424">
        <f t="shared" ca="1" si="95"/>
        <v>0</v>
      </c>
      <c r="CR71" s="422">
        <f t="shared" ca="1" si="95"/>
        <v>0</v>
      </c>
      <c r="CS71" s="424">
        <f t="shared" ca="1" si="95"/>
        <v>0</v>
      </c>
      <c r="CT71" s="422">
        <f t="shared" ca="1" si="95"/>
        <v>0</v>
      </c>
      <c r="CU71" s="423">
        <f t="shared" ca="1" si="95"/>
        <v>0</v>
      </c>
      <c r="CV71" s="425" t="e">
        <f t="shared" si="95"/>
        <v>#DIV/0!</v>
      </c>
      <c r="CW71" s="426" t="e">
        <f t="shared" si="95"/>
        <v>#DIV/0!</v>
      </c>
      <c r="CX71" s="423">
        <f t="shared" ca="1" si="95"/>
        <v>0</v>
      </c>
      <c r="CY71" s="424">
        <f t="shared" ca="1" si="95"/>
        <v>0</v>
      </c>
      <c r="CZ71" s="427">
        <f t="shared" ca="1" si="95"/>
        <v>0</v>
      </c>
      <c r="DA71" s="423">
        <f t="shared" ca="1" si="95"/>
        <v>0</v>
      </c>
      <c r="DB71" s="423">
        <f t="shared" ca="1" si="95"/>
        <v>0</v>
      </c>
      <c r="DC71" s="422">
        <f t="shared" ca="1" si="95"/>
        <v>0</v>
      </c>
      <c r="DD71" s="423">
        <f t="shared" ca="1" si="95"/>
        <v>0</v>
      </c>
      <c r="DE71" s="423">
        <f t="shared" ca="1" si="95"/>
        <v>0</v>
      </c>
      <c r="DF71" s="426" t="e">
        <f t="shared" si="95"/>
        <v>#DIV/0!</v>
      </c>
      <c r="DG71" s="478">
        <f t="shared" ca="1" si="95"/>
        <v>0</v>
      </c>
      <c r="DH71" s="508">
        <f t="shared" ca="1" si="95"/>
        <v>0</v>
      </c>
      <c r="DI71" s="508">
        <f t="shared" ca="1" si="95"/>
        <v>0</v>
      </c>
      <c r="DJ71" s="686">
        <f t="shared" ca="1" si="95"/>
        <v>0</v>
      </c>
    </row>
    <row r="132" spans="89:114" ht="16.5" customHeight="1" thickBot="1"/>
    <row r="133" spans="89:114" ht="28" customHeight="1" thickTop="1" thickBot="1">
      <c r="CK133" s="1074" t="str">
        <f t="shared" ref="CK133:DJ133" si="96">CK13</f>
        <v>FORWARDS</v>
      </c>
      <c r="CL133" s="1070">
        <f t="shared" si="96"/>
        <v>0</v>
      </c>
      <c r="CM133" s="416">
        <f t="shared" si="96"/>
        <v>0</v>
      </c>
      <c r="CN133" s="1070" t="str">
        <f t="shared" si="96"/>
        <v>OFFENSE</v>
      </c>
      <c r="CO133" s="1070">
        <f t="shared" si="96"/>
        <v>0</v>
      </c>
      <c r="CP133" s="1070">
        <f t="shared" si="96"/>
        <v>0</v>
      </c>
      <c r="CQ133" s="1070">
        <f t="shared" si="96"/>
        <v>0</v>
      </c>
      <c r="CR133" s="1070" t="str">
        <f t="shared" si="96"/>
        <v>PHYSICAL</v>
      </c>
      <c r="CS133" s="1070">
        <f t="shared" si="96"/>
        <v>0</v>
      </c>
      <c r="CT133" s="1070" t="str">
        <f t="shared" si="96"/>
        <v>SHOOTING</v>
      </c>
      <c r="CU133" s="1070">
        <f t="shared" si="96"/>
        <v>0</v>
      </c>
      <c r="CV133" s="1070">
        <f t="shared" si="96"/>
        <v>0</v>
      </c>
      <c r="CW133" s="1070">
        <f t="shared" si="96"/>
        <v>0</v>
      </c>
      <c r="CX133" s="1070" t="str">
        <f t="shared" si="96"/>
        <v>SPECIAL</v>
      </c>
      <c r="CY133" s="1070">
        <f t="shared" si="96"/>
        <v>0</v>
      </c>
      <c r="CZ133" s="1070">
        <f t="shared" si="96"/>
        <v>0</v>
      </c>
      <c r="DA133" s="1070">
        <f t="shared" si="96"/>
        <v>0</v>
      </c>
      <c r="DB133" s="1070">
        <f t="shared" si="96"/>
        <v>0</v>
      </c>
      <c r="DC133" s="1070" t="str">
        <f t="shared" si="96"/>
        <v>FACEOFFS</v>
      </c>
      <c r="DD133" s="1070">
        <f t="shared" si="96"/>
        <v>0</v>
      </c>
      <c r="DE133" s="1070">
        <f t="shared" si="96"/>
        <v>0</v>
      </c>
      <c r="DF133" s="1070">
        <f t="shared" si="96"/>
        <v>0</v>
      </c>
      <c r="DG133" s="1070" t="str">
        <f t="shared" si="96"/>
        <v>CORSI</v>
      </c>
      <c r="DH133" s="1070">
        <f t="shared" si="96"/>
        <v>0</v>
      </c>
      <c r="DI133" s="1070">
        <f t="shared" si="96"/>
        <v>0</v>
      </c>
      <c r="DJ133" s="1072">
        <f t="shared" si="96"/>
        <v>0</v>
      </c>
    </row>
    <row r="134" spans="89:114" ht="28" customHeight="1" thickTop="1">
      <c r="CK134" s="1075">
        <f t="shared" ref="CK134:CL153" si="97">CK14</f>
        <v>0</v>
      </c>
      <c r="CL134" s="1076">
        <f t="shared" si="97"/>
        <v>0</v>
      </c>
      <c r="CM134" s="411"/>
      <c r="CN134" s="1076">
        <f t="shared" ref="CN134:DJ134" si="98">CN14</f>
        <v>0</v>
      </c>
      <c r="CO134" s="1076">
        <f t="shared" si="98"/>
        <v>0</v>
      </c>
      <c r="CP134" s="1076">
        <f t="shared" si="98"/>
        <v>0</v>
      </c>
      <c r="CQ134" s="1076">
        <f t="shared" si="98"/>
        <v>0</v>
      </c>
      <c r="CR134" s="1076">
        <f t="shared" si="98"/>
        <v>0</v>
      </c>
      <c r="CS134" s="1076">
        <f t="shared" si="98"/>
        <v>0</v>
      </c>
      <c r="CT134" s="1076">
        <f t="shared" si="98"/>
        <v>0</v>
      </c>
      <c r="CU134" s="1076">
        <f t="shared" si="98"/>
        <v>0</v>
      </c>
      <c r="CV134" s="1076">
        <f t="shared" si="98"/>
        <v>0</v>
      </c>
      <c r="CW134" s="1076">
        <f t="shared" si="98"/>
        <v>0</v>
      </c>
      <c r="CX134" s="1076">
        <f t="shared" si="98"/>
        <v>0</v>
      </c>
      <c r="CY134" s="1076">
        <f t="shared" si="98"/>
        <v>0</v>
      </c>
      <c r="CZ134" s="1076">
        <f t="shared" si="98"/>
        <v>0</v>
      </c>
      <c r="DA134" s="1076">
        <f t="shared" si="98"/>
        <v>0</v>
      </c>
      <c r="DB134" s="1076">
        <f t="shared" si="98"/>
        <v>0</v>
      </c>
      <c r="DC134" s="1076">
        <f t="shared" si="98"/>
        <v>0</v>
      </c>
      <c r="DD134" s="1076">
        <f t="shared" si="98"/>
        <v>0</v>
      </c>
      <c r="DE134" s="1076">
        <f t="shared" si="98"/>
        <v>0</v>
      </c>
      <c r="DF134" s="1076">
        <f t="shared" si="98"/>
        <v>0</v>
      </c>
      <c r="DG134" s="1076">
        <f t="shared" si="98"/>
        <v>0</v>
      </c>
      <c r="DH134" s="1076">
        <f t="shared" si="98"/>
        <v>0</v>
      </c>
      <c r="DI134" s="1076">
        <f t="shared" si="98"/>
        <v>0</v>
      </c>
      <c r="DJ134" s="1077">
        <f t="shared" si="98"/>
        <v>0</v>
      </c>
    </row>
    <row r="135" spans="89:114" ht="28" customHeight="1">
      <c r="CK135" s="407" t="str">
        <f t="shared" si="97"/>
        <v>NO.</v>
      </c>
      <c r="CL135" s="408" t="str">
        <f t="shared" si="97"/>
        <v>NAME</v>
      </c>
      <c r="CM135" s="412" t="str">
        <f t="shared" ref="CM135:CM153" si="99">CM15</f>
        <v>GP</v>
      </c>
      <c r="CN135" s="407" t="str">
        <f t="shared" ref="CN135:DJ135" si="100">CN15</f>
        <v>G</v>
      </c>
      <c r="CO135" s="409" t="str">
        <f t="shared" si="100"/>
        <v>A</v>
      </c>
      <c r="CP135" s="408" t="str">
        <f t="shared" si="100"/>
        <v>PTS</v>
      </c>
      <c r="CQ135" s="410" t="str">
        <f t="shared" si="100"/>
        <v>+/-</v>
      </c>
      <c r="CR135" s="407" t="str">
        <f t="shared" si="100"/>
        <v>PIM</v>
      </c>
      <c r="CS135" s="410" t="str">
        <f t="shared" si="100"/>
        <v>HITS</v>
      </c>
      <c r="CT135" s="407" t="str">
        <f t="shared" si="100"/>
        <v>ATT</v>
      </c>
      <c r="CU135" s="409" t="str">
        <f t="shared" si="100"/>
        <v>SOG</v>
      </c>
      <c r="CV135" s="409" t="str">
        <f t="shared" si="100"/>
        <v>%</v>
      </c>
      <c r="CW135" s="410" t="str">
        <f t="shared" si="100"/>
        <v>G %</v>
      </c>
      <c r="CX135" s="409" t="str">
        <f t="shared" si="100"/>
        <v>PPG</v>
      </c>
      <c r="CY135" s="408" t="str">
        <f t="shared" si="100"/>
        <v>SHG</v>
      </c>
      <c r="CZ135" s="409" t="str">
        <f t="shared" si="100"/>
        <v>GWG</v>
      </c>
      <c r="DA135" s="409" t="str">
        <f t="shared" si="100"/>
        <v>GTG</v>
      </c>
      <c r="DB135" s="409" t="str">
        <f t="shared" si="100"/>
        <v>ENG</v>
      </c>
      <c r="DC135" s="407" t="str">
        <f t="shared" si="100"/>
        <v>W</v>
      </c>
      <c r="DD135" s="409" t="str">
        <f t="shared" si="100"/>
        <v>L</v>
      </c>
      <c r="DE135" s="409" t="str">
        <f t="shared" si="100"/>
        <v>TOT</v>
      </c>
      <c r="DF135" s="410" t="str">
        <f t="shared" si="100"/>
        <v>%</v>
      </c>
      <c r="DG135" s="407" t="str">
        <f t="shared" si="100"/>
        <v>ICETIME</v>
      </c>
      <c r="DH135" s="409" t="str">
        <f t="shared" si="100"/>
        <v>S+</v>
      </c>
      <c r="DI135" s="409" t="str">
        <f t="shared" si="100"/>
        <v>S-</v>
      </c>
      <c r="DJ135" s="410" t="str">
        <f t="shared" si="100"/>
        <v>S+/-</v>
      </c>
    </row>
    <row r="136" spans="89:114" ht="28" customHeight="1">
      <c r="CK136" s="363">
        <f t="shared" si="97"/>
        <v>8</v>
      </c>
      <c r="CL136" s="477" t="str">
        <f t="shared" si="97"/>
        <v>Wigle</v>
      </c>
      <c r="CM136" s="413">
        <f t="shared" si="99"/>
        <v>15</v>
      </c>
      <c r="CN136" s="363">
        <f t="shared" ref="CN136:DJ136" si="101">CN16</f>
        <v>5</v>
      </c>
      <c r="CO136" s="364">
        <f t="shared" si="101"/>
        <v>3</v>
      </c>
      <c r="CP136" s="382">
        <f t="shared" si="101"/>
        <v>8</v>
      </c>
      <c r="CQ136" s="365">
        <f t="shared" si="101"/>
        <v>-3</v>
      </c>
      <c r="CR136" s="363">
        <f t="shared" si="101"/>
        <v>8</v>
      </c>
      <c r="CS136" s="365">
        <f t="shared" si="101"/>
        <v>17</v>
      </c>
      <c r="CT136" s="363">
        <f t="shared" si="101"/>
        <v>36</v>
      </c>
      <c r="CU136" s="364">
        <f t="shared" si="101"/>
        <v>29</v>
      </c>
      <c r="CV136" s="384">
        <f t="shared" si="101"/>
        <v>0.80555555555555558</v>
      </c>
      <c r="CW136" s="386">
        <f t="shared" si="101"/>
        <v>0.17241379310344829</v>
      </c>
      <c r="CX136" s="364">
        <f t="shared" si="101"/>
        <v>0</v>
      </c>
      <c r="CY136" s="382">
        <f t="shared" si="101"/>
        <v>1</v>
      </c>
      <c r="CZ136" s="364">
        <f t="shared" si="101"/>
        <v>1</v>
      </c>
      <c r="DA136" s="364">
        <f t="shared" si="101"/>
        <v>1</v>
      </c>
      <c r="DB136" s="364">
        <f t="shared" si="101"/>
        <v>2</v>
      </c>
      <c r="DC136" s="363">
        <f t="shared" si="101"/>
        <v>0</v>
      </c>
      <c r="DD136" s="364">
        <f t="shared" si="101"/>
        <v>4</v>
      </c>
      <c r="DE136" s="364">
        <f t="shared" si="101"/>
        <v>4</v>
      </c>
      <c r="DF136" s="386">
        <f t="shared" si="101"/>
        <v>0</v>
      </c>
      <c r="DG136" s="397">
        <f t="shared" si="101"/>
        <v>0.14074074074074075</v>
      </c>
      <c r="DH136" s="364">
        <f t="shared" si="101"/>
        <v>100</v>
      </c>
      <c r="DI136" s="364">
        <f t="shared" si="101"/>
        <v>99</v>
      </c>
      <c r="DJ136" s="365">
        <f t="shared" si="101"/>
        <v>1</v>
      </c>
    </row>
    <row r="137" spans="89:114" ht="28" customHeight="1">
      <c r="CK137" s="363">
        <f t="shared" si="97"/>
        <v>9</v>
      </c>
      <c r="CL137" s="477" t="str">
        <f t="shared" si="97"/>
        <v>Tsogkas</v>
      </c>
      <c r="CM137" s="413">
        <f t="shared" si="99"/>
        <v>22</v>
      </c>
      <c r="CN137" s="363">
        <f t="shared" ref="CN137:DJ137" si="102">CN17</f>
        <v>3</v>
      </c>
      <c r="CO137" s="364">
        <f t="shared" si="102"/>
        <v>1</v>
      </c>
      <c r="CP137" s="382">
        <f t="shared" si="102"/>
        <v>4</v>
      </c>
      <c r="CQ137" s="365">
        <f t="shared" si="102"/>
        <v>0</v>
      </c>
      <c r="CR137" s="363">
        <f t="shared" si="102"/>
        <v>6</v>
      </c>
      <c r="CS137" s="365">
        <f t="shared" si="102"/>
        <v>16</v>
      </c>
      <c r="CT137" s="363">
        <f t="shared" si="102"/>
        <v>30</v>
      </c>
      <c r="CU137" s="364">
        <f t="shared" si="102"/>
        <v>29</v>
      </c>
      <c r="CV137" s="384">
        <f t="shared" si="102"/>
        <v>0.96666666666666667</v>
      </c>
      <c r="CW137" s="386">
        <f t="shared" si="102"/>
        <v>0.10344827586206896</v>
      </c>
      <c r="CX137" s="364">
        <f t="shared" si="102"/>
        <v>0</v>
      </c>
      <c r="CY137" s="382">
        <f t="shared" si="102"/>
        <v>0</v>
      </c>
      <c r="CZ137" s="364">
        <f t="shared" si="102"/>
        <v>0</v>
      </c>
      <c r="DA137" s="364">
        <f t="shared" si="102"/>
        <v>0</v>
      </c>
      <c r="DB137" s="364">
        <f t="shared" si="102"/>
        <v>0</v>
      </c>
      <c r="DC137" s="363">
        <f t="shared" si="102"/>
        <v>80</v>
      </c>
      <c r="DD137" s="364">
        <f t="shared" si="102"/>
        <v>78</v>
      </c>
      <c r="DE137" s="364">
        <f t="shared" si="102"/>
        <v>158</v>
      </c>
      <c r="DF137" s="386">
        <f t="shared" si="102"/>
        <v>0.50632911392405067</v>
      </c>
      <c r="DG137" s="397">
        <f t="shared" si="102"/>
        <v>0.16828703703703704</v>
      </c>
      <c r="DH137" s="364">
        <f t="shared" si="102"/>
        <v>123</v>
      </c>
      <c r="DI137" s="364">
        <f t="shared" si="102"/>
        <v>141</v>
      </c>
      <c r="DJ137" s="365">
        <f t="shared" si="102"/>
        <v>-18</v>
      </c>
    </row>
    <row r="138" spans="89:114" ht="28" customHeight="1">
      <c r="CK138" s="221">
        <f t="shared" si="97"/>
        <v>10</v>
      </c>
      <c r="CL138" s="476" t="str">
        <f t="shared" si="97"/>
        <v>Armstrong</v>
      </c>
      <c r="CM138" s="316">
        <f t="shared" si="99"/>
        <v>22</v>
      </c>
      <c r="CN138" s="221">
        <f t="shared" ref="CN138:DJ138" si="103">CN18</f>
        <v>5</v>
      </c>
      <c r="CO138" s="692">
        <f t="shared" si="103"/>
        <v>9</v>
      </c>
      <c r="CP138" s="379">
        <f t="shared" si="103"/>
        <v>14</v>
      </c>
      <c r="CQ138" s="236">
        <f t="shared" si="103"/>
        <v>-7</v>
      </c>
      <c r="CR138" s="221">
        <f t="shared" si="103"/>
        <v>2</v>
      </c>
      <c r="CS138" s="236">
        <f t="shared" si="103"/>
        <v>10</v>
      </c>
      <c r="CT138" s="221">
        <f t="shared" si="103"/>
        <v>59</v>
      </c>
      <c r="CU138" s="692">
        <f t="shared" si="103"/>
        <v>46</v>
      </c>
      <c r="CV138" s="66">
        <f t="shared" si="103"/>
        <v>0.77966101694915257</v>
      </c>
      <c r="CW138" s="281">
        <f t="shared" si="103"/>
        <v>0.10869565217391304</v>
      </c>
      <c r="CX138" s="692">
        <f t="shared" si="103"/>
        <v>2</v>
      </c>
      <c r="CY138" s="379">
        <f t="shared" si="103"/>
        <v>0</v>
      </c>
      <c r="CZ138" s="692">
        <f t="shared" si="103"/>
        <v>3</v>
      </c>
      <c r="DA138" s="692">
        <f t="shared" si="103"/>
        <v>0</v>
      </c>
      <c r="DB138" s="692">
        <f t="shared" si="103"/>
        <v>0</v>
      </c>
      <c r="DC138" s="221">
        <f t="shared" si="103"/>
        <v>185</v>
      </c>
      <c r="DD138" s="692">
        <f t="shared" si="103"/>
        <v>130</v>
      </c>
      <c r="DE138" s="692">
        <f t="shared" si="103"/>
        <v>315</v>
      </c>
      <c r="DF138" s="281">
        <f t="shared" si="103"/>
        <v>0.58730158730158732</v>
      </c>
      <c r="DG138" s="396">
        <f t="shared" si="103"/>
        <v>0.20638888888888893</v>
      </c>
      <c r="DH138" s="692">
        <f t="shared" si="103"/>
        <v>158</v>
      </c>
      <c r="DI138" s="692">
        <f t="shared" si="103"/>
        <v>154</v>
      </c>
      <c r="DJ138" s="236">
        <f t="shared" si="103"/>
        <v>4</v>
      </c>
    </row>
    <row r="139" spans="89:114" ht="28" customHeight="1">
      <c r="CK139" s="363">
        <f t="shared" si="97"/>
        <v>13</v>
      </c>
      <c r="CL139" s="477" t="str">
        <f t="shared" si="97"/>
        <v>Terreri</v>
      </c>
      <c r="CM139" s="413">
        <f t="shared" si="99"/>
        <v>0</v>
      </c>
      <c r="CN139" s="363">
        <f t="shared" ref="CN139:DJ139" si="104">CN19</f>
        <v>0</v>
      </c>
      <c r="CO139" s="364">
        <f t="shared" si="104"/>
        <v>0</v>
      </c>
      <c r="CP139" s="382">
        <f t="shared" si="104"/>
        <v>0</v>
      </c>
      <c r="CQ139" s="365">
        <f t="shared" si="104"/>
        <v>0</v>
      </c>
      <c r="CR139" s="363">
        <f t="shared" si="104"/>
        <v>0</v>
      </c>
      <c r="CS139" s="365">
        <f t="shared" si="104"/>
        <v>0</v>
      </c>
      <c r="CT139" s="363">
        <f t="shared" si="104"/>
        <v>0</v>
      </c>
      <c r="CU139" s="364">
        <f t="shared" si="104"/>
        <v>0</v>
      </c>
      <c r="CV139" s="384" t="e">
        <f t="shared" si="104"/>
        <v>#DIV/0!</v>
      </c>
      <c r="CW139" s="386" t="e">
        <f t="shared" si="104"/>
        <v>#DIV/0!</v>
      </c>
      <c r="CX139" s="364">
        <f t="shared" si="104"/>
        <v>0</v>
      </c>
      <c r="CY139" s="382">
        <f t="shared" si="104"/>
        <v>0</v>
      </c>
      <c r="CZ139" s="364">
        <f t="shared" si="104"/>
        <v>0</v>
      </c>
      <c r="DA139" s="364">
        <f t="shared" si="104"/>
        <v>0</v>
      </c>
      <c r="DB139" s="364">
        <f t="shared" si="104"/>
        <v>0</v>
      </c>
      <c r="DC139" s="363">
        <f t="shared" si="104"/>
        <v>0</v>
      </c>
      <c r="DD139" s="364">
        <f t="shared" si="104"/>
        <v>0</v>
      </c>
      <c r="DE139" s="364">
        <f t="shared" si="104"/>
        <v>0</v>
      </c>
      <c r="DF139" s="386" t="e">
        <f t="shared" si="104"/>
        <v>#DIV/0!</v>
      </c>
      <c r="DG139" s="397">
        <f t="shared" si="104"/>
        <v>0</v>
      </c>
      <c r="DH139" s="364">
        <f t="shared" si="104"/>
        <v>0</v>
      </c>
      <c r="DI139" s="364">
        <f t="shared" si="104"/>
        <v>0</v>
      </c>
      <c r="DJ139" s="365">
        <f t="shared" si="104"/>
        <v>0</v>
      </c>
    </row>
    <row r="140" spans="89:114" ht="28" customHeight="1">
      <c r="CK140" s="221">
        <f t="shared" si="97"/>
        <v>16</v>
      </c>
      <c r="CL140" s="476" t="str">
        <f t="shared" si="97"/>
        <v>Blaney</v>
      </c>
      <c r="CM140" s="316">
        <f t="shared" si="99"/>
        <v>5</v>
      </c>
      <c r="CN140" s="221">
        <f t="shared" ref="CN140:DJ140" si="105">CN20</f>
        <v>3</v>
      </c>
      <c r="CO140" s="692">
        <f t="shared" si="105"/>
        <v>6</v>
      </c>
      <c r="CP140" s="379">
        <f t="shared" si="105"/>
        <v>9</v>
      </c>
      <c r="CQ140" s="236">
        <f t="shared" si="105"/>
        <v>6</v>
      </c>
      <c r="CR140" s="221">
        <f t="shared" si="105"/>
        <v>2</v>
      </c>
      <c r="CS140" s="236">
        <f t="shared" si="105"/>
        <v>0</v>
      </c>
      <c r="CT140" s="221">
        <f t="shared" si="105"/>
        <v>6</v>
      </c>
      <c r="CU140" s="692">
        <f t="shared" si="105"/>
        <v>14</v>
      </c>
      <c r="CV140" s="66">
        <f t="shared" si="105"/>
        <v>2.3333333333333335</v>
      </c>
      <c r="CW140" s="281">
        <f t="shared" si="105"/>
        <v>0.21428571428571427</v>
      </c>
      <c r="CX140" s="692">
        <f t="shared" si="105"/>
        <v>0</v>
      </c>
      <c r="CY140" s="379">
        <f t="shared" si="105"/>
        <v>0</v>
      </c>
      <c r="CZ140" s="692">
        <f t="shared" si="105"/>
        <v>0</v>
      </c>
      <c r="DA140" s="692">
        <f t="shared" si="105"/>
        <v>0</v>
      </c>
      <c r="DB140" s="692">
        <f t="shared" si="105"/>
        <v>0</v>
      </c>
      <c r="DC140" s="221">
        <f t="shared" si="105"/>
        <v>63</v>
      </c>
      <c r="DD140" s="692">
        <f t="shared" si="105"/>
        <v>32</v>
      </c>
      <c r="DE140" s="692">
        <f t="shared" si="105"/>
        <v>95</v>
      </c>
      <c r="DF140" s="281">
        <f t="shared" si="105"/>
        <v>0.66315789473684206</v>
      </c>
      <c r="DG140" s="396">
        <f t="shared" si="105"/>
        <v>6.7141203703703703E-2</v>
      </c>
      <c r="DH140" s="692">
        <f t="shared" si="105"/>
        <v>65</v>
      </c>
      <c r="DI140" s="692">
        <f t="shared" si="105"/>
        <v>42</v>
      </c>
      <c r="DJ140" s="236">
        <f t="shared" si="105"/>
        <v>23</v>
      </c>
    </row>
    <row r="141" spans="89:114" ht="28" customHeight="1">
      <c r="CK141" s="221">
        <f t="shared" si="97"/>
        <v>17</v>
      </c>
      <c r="CL141" s="476" t="str">
        <f t="shared" si="97"/>
        <v>Blanchet</v>
      </c>
      <c r="CM141" s="316">
        <f t="shared" si="99"/>
        <v>18</v>
      </c>
      <c r="CN141" s="221">
        <f t="shared" ref="CN141:DJ141" si="106">CN21</f>
        <v>2</v>
      </c>
      <c r="CO141" s="692">
        <f t="shared" si="106"/>
        <v>2</v>
      </c>
      <c r="CP141" s="379">
        <f t="shared" si="106"/>
        <v>4</v>
      </c>
      <c r="CQ141" s="236">
        <f t="shared" si="106"/>
        <v>3</v>
      </c>
      <c r="CR141" s="221">
        <f t="shared" si="106"/>
        <v>6</v>
      </c>
      <c r="CS141" s="236">
        <f t="shared" si="106"/>
        <v>4</v>
      </c>
      <c r="CT141" s="221">
        <f t="shared" si="106"/>
        <v>23</v>
      </c>
      <c r="CU141" s="692">
        <f t="shared" si="106"/>
        <v>16</v>
      </c>
      <c r="CV141" s="66">
        <f t="shared" si="106"/>
        <v>0.69565217391304346</v>
      </c>
      <c r="CW141" s="281">
        <f t="shared" si="106"/>
        <v>0.125</v>
      </c>
      <c r="CX141" s="692">
        <f t="shared" si="106"/>
        <v>0</v>
      </c>
      <c r="CY141" s="379">
        <f t="shared" si="106"/>
        <v>0</v>
      </c>
      <c r="CZ141" s="692">
        <f t="shared" si="106"/>
        <v>1</v>
      </c>
      <c r="DA141" s="692">
        <f t="shared" si="106"/>
        <v>0</v>
      </c>
      <c r="DB141" s="692">
        <f t="shared" si="106"/>
        <v>0</v>
      </c>
      <c r="DC141" s="221">
        <f t="shared" si="106"/>
        <v>0</v>
      </c>
      <c r="DD141" s="692">
        <f t="shared" si="106"/>
        <v>3</v>
      </c>
      <c r="DE141" s="692">
        <f t="shared" si="106"/>
        <v>3</v>
      </c>
      <c r="DF141" s="281">
        <f t="shared" si="106"/>
        <v>0</v>
      </c>
      <c r="DG141" s="396">
        <f t="shared" si="106"/>
        <v>6.9826388888888882E-2</v>
      </c>
      <c r="DH141" s="692">
        <f t="shared" si="106"/>
        <v>53</v>
      </c>
      <c r="DI141" s="692">
        <f t="shared" si="106"/>
        <v>49</v>
      </c>
      <c r="DJ141" s="236">
        <f t="shared" si="106"/>
        <v>4</v>
      </c>
    </row>
    <row r="142" spans="89:114" ht="28" customHeight="1">
      <c r="CK142" s="221">
        <f t="shared" si="97"/>
        <v>18</v>
      </c>
      <c r="CL142" s="476" t="str">
        <f t="shared" si="97"/>
        <v>Figliomeni</v>
      </c>
      <c r="CM142" s="316">
        <f t="shared" si="99"/>
        <v>21</v>
      </c>
      <c r="CN142" s="221">
        <f t="shared" ref="CN142:DJ142" si="107">CN22</f>
        <v>3</v>
      </c>
      <c r="CO142" s="692">
        <f t="shared" si="107"/>
        <v>7</v>
      </c>
      <c r="CP142" s="379">
        <f t="shared" si="107"/>
        <v>10</v>
      </c>
      <c r="CQ142" s="236">
        <f t="shared" si="107"/>
        <v>0</v>
      </c>
      <c r="CR142" s="221">
        <f t="shared" si="107"/>
        <v>20</v>
      </c>
      <c r="CS142" s="236">
        <f t="shared" si="107"/>
        <v>26</v>
      </c>
      <c r="CT142" s="221">
        <f t="shared" si="107"/>
        <v>56</v>
      </c>
      <c r="CU142" s="692">
        <f t="shared" si="107"/>
        <v>44</v>
      </c>
      <c r="CV142" s="66">
        <f t="shared" si="107"/>
        <v>0.7857142857142857</v>
      </c>
      <c r="CW142" s="281">
        <f t="shared" si="107"/>
        <v>6.8181818181818177E-2</v>
      </c>
      <c r="CX142" s="692">
        <f t="shared" si="107"/>
        <v>0</v>
      </c>
      <c r="CY142" s="379">
        <f t="shared" si="107"/>
        <v>1</v>
      </c>
      <c r="CZ142" s="692">
        <f t="shared" si="107"/>
        <v>0</v>
      </c>
      <c r="DA142" s="692">
        <f t="shared" si="107"/>
        <v>0</v>
      </c>
      <c r="DB142" s="692">
        <f t="shared" si="107"/>
        <v>0</v>
      </c>
      <c r="DC142" s="221">
        <f t="shared" si="107"/>
        <v>20</v>
      </c>
      <c r="DD142" s="692">
        <f t="shared" si="107"/>
        <v>23</v>
      </c>
      <c r="DE142" s="692">
        <f t="shared" si="107"/>
        <v>43</v>
      </c>
      <c r="DF142" s="281">
        <f t="shared" si="107"/>
        <v>0.46511627906976744</v>
      </c>
      <c r="DG142" s="396">
        <f t="shared" si="107"/>
        <v>0.18224537037037036</v>
      </c>
      <c r="DH142" s="692">
        <f t="shared" si="107"/>
        <v>147</v>
      </c>
      <c r="DI142" s="692">
        <f t="shared" si="107"/>
        <v>135</v>
      </c>
      <c r="DJ142" s="236">
        <f t="shared" si="107"/>
        <v>12</v>
      </c>
    </row>
    <row r="143" spans="89:114" ht="28" customHeight="1">
      <c r="CK143" s="221">
        <f t="shared" si="97"/>
        <v>19</v>
      </c>
      <c r="CL143" s="476" t="str">
        <f t="shared" si="97"/>
        <v>Spadafora</v>
      </c>
      <c r="CM143" s="316">
        <f t="shared" si="99"/>
        <v>14</v>
      </c>
      <c r="CN143" s="221">
        <f t="shared" ref="CN143:DJ143" si="108">CN23</f>
        <v>0</v>
      </c>
      <c r="CO143" s="692">
        <f t="shared" si="108"/>
        <v>2</v>
      </c>
      <c r="CP143" s="379">
        <f t="shared" si="108"/>
        <v>2</v>
      </c>
      <c r="CQ143" s="236">
        <f t="shared" si="108"/>
        <v>1</v>
      </c>
      <c r="CR143" s="221">
        <f t="shared" si="108"/>
        <v>4</v>
      </c>
      <c r="CS143" s="236">
        <f t="shared" si="108"/>
        <v>10</v>
      </c>
      <c r="CT143" s="221">
        <f t="shared" si="108"/>
        <v>20</v>
      </c>
      <c r="CU143" s="692">
        <f t="shared" si="108"/>
        <v>15</v>
      </c>
      <c r="CV143" s="66">
        <f t="shared" si="108"/>
        <v>0.75</v>
      </c>
      <c r="CW143" s="281">
        <f t="shared" si="108"/>
        <v>0</v>
      </c>
      <c r="CX143" s="692">
        <f t="shared" si="108"/>
        <v>0</v>
      </c>
      <c r="CY143" s="379">
        <f t="shared" si="108"/>
        <v>0</v>
      </c>
      <c r="CZ143" s="692">
        <f t="shared" si="108"/>
        <v>0</v>
      </c>
      <c r="DA143" s="692">
        <f t="shared" si="108"/>
        <v>0</v>
      </c>
      <c r="DB143" s="692">
        <f t="shared" si="108"/>
        <v>0</v>
      </c>
      <c r="DC143" s="221">
        <f t="shared" si="108"/>
        <v>1</v>
      </c>
      <c r="DD143" s="692">
        <f t="shared" si="108"/>
        <v>0</v>
      </c>
      <c r="DE143" s="692">
        <f t="shared" si="108"/>
        <v>1</v>
      </c>
      <c r="DF143" s="281">
        <f t="shared" si="108"/>
        <v>1</v>
      </c>
      <c r="DG143" s="396">
        <f t="shared" si="108"/>
        <v>6.385416666666667E-2</v>
      </c>
      <c r="DH143" s="692">
        <f t="shared" si="108"/>
        <v>51</v>
      </c>
      <c r="DI143" s="692">
        <f t="shared" si="108"/>
        <v>51</v>
      </c>
      <c r="DJ143" s="236">
        <f t="shared" si="108"/>
        <v>0</v>
      </c>
    </row>
    <row r="144" spans="89:114" ht="28" customHeight="1">
      <c r="CK144" s="363">
        <f t="shared" si="97"/>
        <v>20</v>
      </c>
      <c r="CL144" s="477" t="str">
        <f t="shared" si="97"/>
        <v>Cairns</v>
      </c>
      <c r="CM144" s="413">
        <f t="shared" si="99"/>
        <v>10</v>
      </c>
      <c r="CN144" s="363">
        <f t="shared" ref="CN144:DJ144" si="109">CN24</f>
        <v>1</v>
      </c>
      <c r="CO144" s="364">
        <f t="shared" si="109"/>
        <v>4</v>
      </c>
      <c r="CP144" s="382">
        <f t="shared" si="109"/>
        <v>5</v>
      </c>
      <c r="CQ144" s="365">
        <f t="shared" si="109"/>
        <v>-4</v>
      </c>
      <c r="CR144" s="363">
        <f t="shared" si="109"/>
        <v>6</v>
      </c>
      <c r="CS144" s="365">
        <f t="shared" si="109"/>
        <v>4</v>
      </c>
      <c r="CT144" s="363">
        <f t="shared" si="109"/>
        <v>45</v>
      </c>
      <c r="CU144" s="364">
        <f t="shared" si="109"/>
        <v>24</v>
      </c>
      <c r="CV144" s="384">
        <f t="shared" si="109"/>
        <v>0.53333333333333333</v>
      </c>
      <c r="CW144" s="386">
        <f t="shared" si="109"/>
        <v>4.1666666666666664E-2</v>
      </c>
      <c r="CX144" s="364">
        <f t="shared" si="109"/>
        <v>0</v>
      </c>
      <c r="CY144" s="382">
        <f t="shared" si="109"/>
        <v>0</v>
      </c>
      <c r="CZ144" s="364">
        <f t="shared" si="109"/>
        <v>0</v>
      </c>
      <c r="DA144" s="364">
        <f t="shared" si="109"/>
        <v>0</v>
      </c>
      <c r="DB144" s="364">
        <f t="shared" si="109"/>
        <v>0</v>
      </c>
      <c r="DC144" s="363">
        <f t="shared" si="109"/>
        <v>0</v>
      </c>
      <c r="DD144" s="364">
        <f t="shared" si="109"/>
        <v>0</v>
      </c>
      <c r="DE144" s="364">
        <f t="shared" si="109"/>
        <v>0</v>
      </c>
      <c r="DF144" s="386" t="e">
        <f t="shared" si="109"/>
        <v>#DIV/0!</v>
      </c>
      <c r="DG144" s="397">
        <f t="shared" si="109"/>
        <v>9.0277777777777776E-2</v>
      </c>
      <c r="DH144" s="364">
        <f t="shared" si="109"/>
        <v>79</v>
      </c>
      <c r="DI144" s="364">
        <f t="shared" si="109"/>
        <v>84</v>
      </c>
      <c r="DJ144" s="365">
        <f t="shared" si="109"/>
        <v>-5</v>
      </c>
    </row>
    <row r="145" spans="89:114" ht="28" customHeight="1">
      <c r="CK145" s="221">
        <f t="shared" si="97"/>
        <v>21</v>
      </c>
      <c r="CL145" s="476" t="str">
        <f t="shared" si="97"/>
        <v>DeLaurentis</v>
      </c>
      <c r="CM145" s="316">
        <f t="shared" si="99"/>
        <v>13</v>
      </c>
      <c r="CN145" s="221">
        <f t="shared" ref="CN145:DJ145" si="110">CN25</f>
        <v>1</v>
      </c>
      <c r="CO145" s="692">
        <f t="shared" si="110"/>
        <v>5</v>
      </c>
      <c r="CP145" s="379">
        <f t="shared" si="110"/>
        <v>6</v>
      </c>
      <c r="CQ145" s="236">
        <f t="shared" si="110"/>
        <v>0</v>
      </c>
      <c r="CR145" s="221">
        <f t="shared" si="110"/>
        <v>8</v>
      </c>
      <c r="CS145" s="236">
        <f t="shared" si="110"/>
        <v>9</v>
      </c>
      <c r="CT145" s="221">
        <f t="shared" si="110"/>
        <v>40</v>
      </c>
      <c r="CU145" s="692">
        <f t="shared" si="110"/>
        <v>33</v>
      </c>
      <c r="CV145" s="66">
        <f t="shared" si="110"/>
        <v>0.82499999999999996</v>
      </c>
      <c r="CW145" s="281">
        <f t="shared" si="110"/>
        <v>3.0303030303030304E-2</v>
      </c>
      <c r="CX145" s="692">
        <f t="shared" si="110"/>
        <v>0</v>
      </c>
      <c r="CY145" s="379">
        <f t="shared" si="110"/>
        <v>0</v>
      </c>
      <c r="CZ145" s="692">
        <f t="shared" si="110"/>
        <v>0</v>
      </c>
      <c r="DA145" s="692">
        <f t="shared" si="110"/>
        <v>0</v>
      </c>
      <c r="DB145" s="692">
        <f t="shared" si="110"/>
        <v>0</v>
      </c>
      <c r="DC145" s="221">
        <f t="shared" si="110"/>
        <v>9</v>
      </c>
      <c r="DD145" s="692">
        <f t="shared" si="110"/>
        <v>2</v>
      </c>
      <c r="DE145" s="692">
        <f t="shared" si="110"/>
        <v>11</v>
      </c>
      <c r="DF145" s="281">
        <f t="shared" si="110"/>
        <v>0.81818181818181823</v>
      </c>
      <c r="DG145" s="396">
        <f t="shared" si="110"/>
        <v>8.6736111111111111E-2</v>
      </c>
      <c r="DH145" s="692">
        <f t="shared" si="110"/>
        <v>84</v>
      </c>
      <c r="DI145" s="692">
        <f t="shared" si="110"/>
        <v>65</v>
      </c>
      <c r="DJ145" s="236">
        <f t="shared" si="110"/>
        <v>19</v>
      </c>
    </row>
    <row r="146" spans="89:114" ht="28" customHeight="1">
      <c r="CK146" s="221">
        <f t="shared" si="97"/>
        <v>23</v>
      </c>
      <c r="CL146" s="476" t="str">
        <f t="shared" si="97"/>
        <v>Froese</v>
      </c>
      <c r="CM146" s="316">
        <f t="shared" si="99"/>
        <v>22</v>
      </c>
      <c r="CN146" s="221">
        <f t="shared" ref="CN146:DJ146" si="111">CN26</f>
        <v>1</v>
      </c>
      <c r="CO146" s="692">
        <f t="shared" si="111"/>
        <v>6</v>
      </c>
      <c r="CP146" s="379">
        <f t="shared" si="111"/>
        <v>7</v>
      </c>
      <c r="CQ146" s="236">
        <f t="shared" si="111"/>
        <v>-9</v>
      </c>
      <c r="CR146" s="221">
        <f t="shared" si="111"/>
        <v>8</v>
      </c>
      <c r="CS146" s="236">
        <f t="shared" si="111"/>
        <v>8</v>
      </c>
      <c r="CT146" s="221">
        <f t="shared" si="111"/>
        <v>43</v>
      </c>
      <c r="CU146" s="692">
        <f t="shared" si="111"/>
        <v>31</v>
      </c>
      <c r="CV146" s="66">
        <f t="shared" si="111"/>
        <v>0.72093023255813948</v>
      </c>
      <c r="CW146" s="281">
        <f t="shared" si="111"/>
        <v>3.2258064516129031E-2</v>
      </c>
      <c r="CX146" s="692">
        <f t="shared" si="111"/>
        <v>0</v>
      </c>
      <c r="CY146" s="379">
        <f t="shared" si="111"/>
        <v>0</v>
      </c>
      <c r="CZ146" s="692">
        <f t="shared" si="111"/>
        <v>1</v>
      </c>
      <c r="DA146" s="692">
        <f t="shared" si="111"/>
        <v>0</v>
      </c>
      <c r="DB146" s="692">
        <f t="shared" si="111"/>
        <v>0</v>
      </c>
      <c r="DC146" s="221">
        <f t="shared" si="111"/>
        <v>30</v>
      </c>
      <c r="DD146" s="692">
        <f t="shared" si="111"/>
        <v>20</v>
      </c>
      <c r="DE146" s="692">
        <f t="shared" si="111"/>
        <v>50</v>
      </c>
      <c r="DF146" s="281">
        <f t="shared" si="111"/>
        <v>0.6</v>
      </c>
      <c r="DG146" s="396">
        <f t="shared" si="111"/>
        <v>0.17799768518518519</v>
      </c>
      <c r="DH146" s="692">
        <f t="shared" si="111"/>
        <v>114</v>
      </c>
      <c r="DI146" s="692">
        <f t="shared" si="111"/>
        <v>155</v>
      </c>
      <c r="DJ146" s="236">
        <f t="shared" si="111"/>
        <v>-41</v>
      </c>
    </row>
    <row r="147" spans="89:114" ht="28" customHeight="1">
      <c r="CK147" s="363">
        <f t="shared" si="97"/>
        <v>25</v>
      </c>
      <c r="CL147" s="477" t="str">
        <f t="shared" si="97"/>
        <v>Gallant</v>
      </c>
      <c r="CM147" s="413">
        <f t="shared" si="99"/>
        <v>22</v>
      </c>
      <c r="CN147" s="363">
        <f t="shared" ref="CN147:DJ147" si="112">CN27</f>
        <v>4</v>
      </c>
      <c r="CO147" s="364">
        <f t="shared" si="112"/>
        <v>7</v>
      </c>
      <c r="CP147" s="382">
        <f t="shared" si="112"/>
        <v>11</v>
      </c>
      <c r="CQ147" s="365">
        <f t="shared" si="112"/>
        <v>-2</v>
      </c>
      <c r="CR147" s="363">
        <f t="shared" si="112"/>
        <v>18</v>
      </c>
      <c r="CS147" s="365">
        <f t="shared" si="112"/>
        <v>14</v>
      </c>
      <c r="CT147" s="363">
        <f t="shared" si="112"/>
        <v>98</v>
      </c>
      <c r="CU147" s="364">
        <f t="shared" si="112"/>
        <v>81</v>
      </c>
      <c r="CV147" s="384">
        <f t="shared" si="112"/>
        <v>0.82653061224489799</v>
      </c>
      <c r="CW147" s="386">
        <f t="shared" si="112"/>
        <v>4.9382716049382713E-2</v>
      </c>
      <c r="CX147" s="364">
        <f t="shared" si="112"/>
        <v>0</v>
      </c>
      <c r="CY147" s="382">
        <f t="shared" si="112"/>
        <v>0</v>
      </c>
      <c r="CZ147" s="364">
        <f t="shared" si="112"/>
        <v>0</v>
      </c>
      <c r="DA147" s="364">
        <f t="shared" si="112"/>
        <v>0</v>
      </c>
      <c r="DB147" s="364">
        <f t="shared" si="112"/>
        <v>0</v>
      </c>
      <c r="DC147" s="363">
        <f t="shared" si="112"/>
        <v>2</v>
      </c>
      <c r="DD147" s="364">
        <f t="shared" si="112"/>
        <v>4</v>
      </c>
      <c r="DE147" s="364">
        <f t="shared" si="112"/>
        <v>6</v>
      </c>
      <c r="DF147" s="386">
        <f t="shared" si="112"/>
        <v>0.33333333333333331</v>
      </c>
      <c r="DG147" s="397">
        <f t="shared" si="112"/>
        <v>0.2144212962962963</v>
      </c>
      <c r="DH147" s="364">
        <f t="shared" si="112"/>
        <v>186</v>
      </c>
      <c r="DI147" s="364">
        <f t="shared" si="112"/>
        <v>176</v>
      </c>
      <c r="DJ147" s="365">
        <f t="shared" si="112"/>
        <v>10</v>
      </c>
    </row>
    <row r="148" spans="89:114" ht="28" customHeight="1">
      <c r="CK148" s="363">
        <f t="shared" si="97"/>
        <v>26</v>
      </c>
      <c r="CL148" s="477" t="str">
        <f t="shared" si="97"/>
        <v>Marchese</v>
      </c>
      <c r="CM148" s="413">
        <f t="shared" si="99"/>
        <v>3</v>
      </c>
      <c r="CN148" s="363">
        <f t="shared" ref="CN148:DJ148" si="113">CN28</f>
        <v>1</v>
      </c>
      <c r="CO148" s="364">
        <f t="shared" si="113"/>
        <v>1</v>
      </c>
      <c r="CP148" s="382">
        <f t="shared" si="113"/>
        <v>2</v>
      </c>
      <c r="CQ148" s="365">
        <f t="shared" si="113"/>
        <v>-1</v>
      </c>
      <c r="CR148" s="363">
        <f t="shared" si="113"/>
        <v>2</v>
      </c>
      <c r="CS148" s="365">
        <f t="shared" si="113"/>
        <v>1</v>
      </c>
      <c r="CT148" s="363">
        <f t="shared" si="113"/>
        <v>17</v>
      </c>
      <c r="CU148" s="364">
        <f t="shared" si="113"/>
        <v>11</v>
      </c>
      <c r="CV148" s="384">
        <f t="shared" si="113"/>
        <v>0.6470588235294118</v>
      </c>
      <c r="CW148" s="386">
        <f t="shared" si="113"/>
        <v>9.0909090909090912E-2</v>
      </c>
      <c r="CX148" s="364">
        <f t="shared" si="113"/>
        <v>0</v>
      </c>
      <c r="CY148" s="382">
        <f t="shared" si="113"/>
        <v>0</v>
      </c>
      <c r="CZ148" s="364">
        <f t="shared" si="113"/>
        <v>0</v>
      </c>
      <c r="DA148" s="364">
        <f t="shared" si="113"/>
        <v>0</v>
      </c>
      <c r="DB148" s="364">
        <f t="shared" si="113"/>
        <v>0</v>
      </c>
      <c r="DC148" s="363">
        <f t="shared" si="113"/>
        <v>0</v>
      </c>
      <c r="DD148" s="364">
        <f t="shared" si="113"/>
        <v>0</v>
      </c>
      <c r="DE148" s="364">
        <f t="shared" si="113"/>
        <v>0</v>
      </c>
      <c r="DF148" s="386" t="e">
        <f t="shared" si="113"/>
        <v>#DIV/0!</v>
      </c>
      <c r="DG148" s="397">
        <f t="shared" si="113"/>
        <v>2.7893518518518519E-2</v>
      </c>
      <c r="DH148" s="364">
        <f t="shared" si="113"/>
        <v>24</v>
      </c>
      <c r="DI148" s="364">
        <f t="shared" si="113"/>
        <v>21</v>
      </c>
      <c r="DJ148" s="365">
        <f t="shared" si="113"/>
        <v>3</v>
      </c>
    </row>
    <row r="149" spans="89:114" ht="28" customHeight="1">
      <c r="CK149" s="363">
        <f t="shared" si="97"/>
        <v>27</v>
      </c>
      <c r="CL149" s="477" t="str">
        <f t="shared" si="97"/>
        <v>Clairmont</v>
      </c>
      <c r="CM149" s="413">
        <f t="shared" si="99"/>
        <v>20</v>
      </c>
      <c r="CN149" s="363">
        <f t="shared" ref="CN149:DJ149" si="114">CN29</f>
        <v>9</v>
      </c>
      <c r="CO149" s="364">
        <f t="shared" si="114"/>
        <v>8</v>
      </c>
      <c r="CP149" s="382">
        <f t="shared" si="114"/>
        <v>17</v>
      </c>
      <c r="CQ149" s="365">
        <f t="shared" si="114"/>
        <v>5</v>
      </c>
      <c r="CR149" s="363">
        <f t="shared" si="114"/>
        <v>2</v>
      </c>
      <c r="CS149" s="365">
        <f t="shared" si="114"/>
        <v>5</v>
      </c>
      <c r="CT149" s="363">
        <f t="shared" si="114"/>
        <v>62</v>
      </c>
      <c r="CU149" s="364">
        <f t="shared" si="114"/>
        <v>52</v>
      </c>
      <c r="CV149" s="384">
        <f t="shared" si="114"/>
        <v>0.83870967741935487</v>
      </c>
      <c r="CW149" s="386">
        <f t="shared" si="114"/>
        <v>0.17307692307692307</v>
      </c>
      <c r="CX149" s="364">
        <f t="shared" si="114"/>
        <v>1</v>
      </c>
      <c r="CY149" s="382">
        <f t="shared" si="114"/>
        <v>2</v>
      </c>
      <c r="CZ149" s="364">
        <f t="shared" si="114"/>
        <v>0</v>
      </c>
      <c r="DA149" s="364">
        <f t="shared" si="114"/>
        <v>0</v>
      </c>
      <c r="DB149" s="364">
        <f t="shared" si="114"/>
        <v>0</v>
      </c>
      <c r="DC149" s="363">
        <f t="shared" si="114"/>
        <v>4</v>
      </c>
      <c r="DD149" s="364">
        <f t="shared" si="114"/>
        <v>2</v>
      </c>
      <c r="DE149" s="364">
        <f t="shared" si="114"/>
        <v>6</v>
      </c>
      <c r="DF149" s="386">
        <f t="shared" si="114"/>
        <v>0.66666666666666663</v>
      </c>
      <c r="DG149" s="397">
        <f t="shared" si="114"/>
        <v>0.1912152777777778</v>
      </c>
      <c r="DH149" s="364">
        <f t="shared" si="114"/>
        <v>165</v>
      </c>
      <c r="DI149" s="364">
        <f t="shared" si="114"/>
        <v>148</v>
      </c>
      <c r="DJ149" s="365">
        <f t="shared" si="114"/>
        <v>17</v>
      </c>
    </row>
    <row r="150" spans="89:114" ht="28" customHeight="1">
      <c r="CK150" s="221">
        <f t="shared" si="97"/>
        <v>42</v>
      </c>
      <c r="CL150" s="476" t="str">
        <f t="shared" si="97"/>
        <v>Kelly</v>
      </c>
      <c r="CM150" s="316">
        <f t="shared" si="99"/>
        <v>22</v>
      </c>
      <c r="CN150" s="221">
        <f t="shared" ref="CN150:DJ150" si="115">CN30</f>
        <v>6</v>
      </c>
      <c r="CO150" s="692">
        <f t="shared" si="115"/>
        <v>2</v>
      </c>
      <c r="CP150" s="379">
        <f t="shared" si="115"/>
        <v>8</v>
      </c>
      <c r="CQ150" s="236">
        <f t="shared" si="115"/>
        <v>-6</v>
      </c>
      <c r="CR150" s="221">
        <f t="shared" si="115"/>
        <v>36</v>
      </c>
      <c r="CS150" s="236">
        <f t="shared" si="115"/>
        <v>10</v>
      </c>
      <c r="CT150" s="221">
        <f t="shared" si="115"/>
        <v>56</v>
      </c>
      <c r="CU150" s="692">
        <f t="shared" si="115"/>
        <v>45</v>
      </c>
      <c r="CV150" s="66">
        <f t="shared" si="115"/>
        <v>0.8035714285714286</v>
      </c>
      <c r="CW150" s="281">
        <f t="shared" si="115"/>
        <v>0.13333333333333333</v>
      </c>
      <c r="CX150" s="692">
        <f t="shared" si="115"/>
        <v>1</v>
      </c>
      <c r="CY150" s="379">
        <f t="shared" si="115"/>
        <v>0</v>
      </c>
      <c r="CZ150" s="692">
        <f t="shared" si="115"/>
        <v>1</v>
      </c>
      <c r="DA150" s="692">
        <f t="shared" si="115"/>
        <v>0</v>
      </c>
      <c r="DB150" s="692">
        <f t="shared" si="115"/>
        <v>0</v>
      </c>
      <c r="DC150" s="221">
        <f t="shared" si="115"/>
        <v>122</v>
      </c>
      <c r="DD150" s="692">
        <f t="shared" si="115"/>
        <v>95</v>
      </c>
      <c r="DE150" s="692">
        <f t="shared" si="115"/>
        <v>217</v>
      </c>
      <c r="DF150" s="281">
        <f t="shared" si="115"/>
        <v>0.56221198156682028</v>
      </c>
      <c r="DG150" s="396">
        <f t="shared" si="115"/>
        <v>0.12861111111111109</v>
      </c>
      <c r="DH150" s="692">
        <f t="shared" si="115"/>
        <v>108</v>
      </c>
      <c r="DI150" s="692">
        <f t="shared" si="115"/>
        <v>132</v>
      </c>
      <c r="DJ150" s="236">
        <f t="shared" si="115"/>
        <v>-24</v>
      </c>
    </row>
    <row r="151" spans="89:114" ht="28" customHeight="1">
      <c r="CK151" s="363">
        <f t="shared" si="97"/>
        <v>72</v>
      </c>
      <c r="CL151" s="477" t="str">
        <f t="shared" si="97"/>
        <v>Fine</v>
      </c>
      <c r="CM151" s="413">
        <f t="shared" si="99"/>
        <v>20</v>
      </c>
      <c r="CN151" s="363">
        <f t="shared" ref="CN151:DJ151" si="116">CN31</f>
        <v>11</v>
      </c>
      <c r="CO151" s="364">
        <f t="shared" si="116"/>
        <v>11</v>
      </c>
      <c r="CP151" s="382">
        <f t="shared" si="116"/>
        <v>22</v>
      </c>
      <c r="CQ151" s="365">
        <f t="shared" si="116"/>
        <v>7</v>
      </c>
      <c r="CR151" s="363">
        <f t="shared" si="116"/>
        <v>14</v>
      </c>
      <c r="CS151" s="365">
        <f t="shared" si="116"/>
        <v>17</v>
      </c>
      <c r="CT151" s="363">
        <f t="shared" si="116"/>
        <v>70</v>
      </c>
      <c r="CU151" s="364">
        <f t="shared" si="116"/>
        <v>54</v>
      </c>
      <c r="CV151" s="384">
        <f t="shared" si="116"/>
        <v>0.77142857142857146</v>
      </c>
      <c r="CW151" s="386">
        <f t="shared" si="116"/>
        <v>0.20370370370370369</v>
      </c>
      <c r="CX151" s="364">
        <f t="shared" si="116"/>
        <v>3</v>
      </c>
      <c r="CY151" s="382">
        <f t="shared" si="116"/>
        <v>0</v>
      </c>
      <c r="CZ151" s="364">
        <f t="shared" si="116"/>
        <v>1</v>
      </c>
      <c r="DA151" s="364">
        <f t="shared" si="116"/>
        <v>1</v>
      </c>
      <c r="DB151" s="364">
        <f t="shared" si="116"/>
        <v>0</v>
      </c>
      <c r="DC151" s="363">
        <f t="shared" si="116"/>
        <v>239</v>
      </c>
      <c r="DD151" s="364">
        <f t="shared" si="116"/>
        <v>184</v>
      </c>
      <c r="DE151" s="364">
        <f t="shared" si="116"/>
        <v>423</v>
      </c>
      <c r="DF151" s="386">
        <f t="shared" si="116"/>
        <v>0.56501182033096931</v>
      </c>
      <c r="DG151" s="397">
        <f t="shared" si="116"/>
        <v>0.2159375</v>
      </c>
      <c r="DH151" s="364">
        <f t="shared" si="116"/>
        <v>174</v>
      </c>
      <c r="DI151" s="364">
        <f t="shared" si="116"/>
        <v>148</v>
      </c>
      <c r="DJ151" s="365">
        <f t="shared" si="116"/>
        <v>26</v>
      </c>
    </row>
    <row r="152" spans="89:114" ht="28" customHeight="1">
      <c r="CK152" s="363">
        <f t="shared" si="97"/>
        <v>0</v>
      </c>
      <c r="CL152" s="473">
        <f t="shared" si="97"/>
        <v>0</v>
      </c>
      <c r="CM152" s="413">
        <f t="shared" si="99"/>
        <v>0</v>
      </c>
      <c r="CN152" s="363">
        <f t="shared" ref="CN152:DJ152" si="117">CN32</f>
        <v>0</v>
      </c>
      <c r="CO152" s="364">
        <f t="shared" si="117"/>
        <v>0</v>
      </c>
      <c r="CP152" s="382">
        <f t="shared" si="117"/>
        <v>0</v>
      </c>
      <c r="CQ152" s="365">
        <f t="shared" si="117"/>
        <v>0</v>
      </c>
      <c r="CR152" s="363">
        <f t="shared" si="117"/>
        <v>0</v>
      </c>
      <c r="CS152" s="365">
        <f t="shared" si="117"/>
        <v>0</v>
      </c>
      <c r="CT152" s="363">
        <f t="shared" si="117"/>
        <v>0</v>
      </c>
      <c r="CU152" s="364">
        <f t="shared" si="117"/>
        <v>0</v>
      </c>
      <c r="CV152" s="384">
        <f t="shared" si="117"/>
        <v>0</v>
      </c>
      <c r="CW152" s="386">
        <f t="shared" si="117"/>
        <v>0</v>
      </c>
      <c r="CX152" s="364">
        <f t="shared" si="117"/>
        <v>0</v>
      </c>
      <c r="CY152" s="382">
        <f t="shared" si="117"/>
        <v>0</v>
      </c>
      <c r="CZ152" s="364">
        <f t="shared" si="117"/>
        <v>0</v>
      </c>
      <c r="DA152" s="364">
        <f t="shared" si="117"/>
        <v>0</v>
      </c>
      <c r="DB152" s="364">
        <f t="shared" si="117"/>
        <v>0</v>
      </c>
      <c r="DC152" s="363">
        <f t="shared" si="117"/>
        <v>0</v>
      </c>
      <c r="DD152" s="364">
        <f t="shared" si="117"/>
        <v>0</v>
      </c>
      <c r="DE152" s="364">
        <f t="shared" si="117"/>
        <v>0</v>
      </c>
      <c r="DF152" s="386">
        <f t="shared" si="117"/>
        <v>0</v>
      </c>
      <c r="DG152" s="363">
        <f t="shared" si="117"/>
        <v>0</v>
      </c>
      <c r="DH152" s="364">
        <f t="shared" si="117"/>
        <v>0</v>
      </c>
      <c r="DI152" s="364">
        <f t="shared" si="117"/>
        <v>0</v>
      </c>
      <c r="DJ152" s="365">
        <f t="shared" si="117"/>
        <v>0</v>
      </c>
    </row>
    <row r="153" spans="89:114" ht="28" customHeight="1">
      <c r="CK153" s="221">
        <f t="shared" si="97"/>
        <v>12</v>
      </c>
      <c r="CL153" s="684" t="str">
        <f t="shared" si="97"/>
        <v>Jamie Lewis</v>
      </c>
      <c r="CM153" s="316">
        <f t="shared" si="99"/>
        <v>0</v>
      </c>
      <c r="CN153" s="221">
        <f t="shared" ref="CN153:DJ153" si="118">CN33</f>
        <v>0</v>
      </c>
      <c r="CO153" s="692">
        <f t="shared" si="118"/>
        <v>0</v>
      </c>
      <c r="CP153" s="379">
        <f t="shared" si="118"/>
        <v>0</v>
      </c>
      <c r="CQ153" s="236">
        <f t="shared" si="118"/>
        <v>0</v>
      </c>
      <c r="CR153" s="221">
        <f t="shared" si="118"/>
        <v>0</v>
      </c>
      <c r="CS153" s="236">
        <f t="shared" si="118"/>
        <v>0</v>
      </c>
      <c r="CT153" s="221">
        <f t="shared" si="118"/>
        <v>0</v>
      </c>
      <c r="CU153" s="692">
        <f t="shared" si="118"/>
        <v>0</v>
      </c>
      <c r="CV153" s="66">
        <f t="shared" si="118"/>
        <v>0</v>
      </c>
      <c r="CW153" s="281">
        <f t="shared" si="118"/>
        <v>0</v>
      </c>
      <c r="CX153" s="692">
        <f t="shared" si="118"/>
        <v>0</v>
      </c>
      <c r="CY153" s="379">
        <f t="shared" si="118"/>
        <v>0</v>
      </c>
      <c r="CZ153" s="692">
        <f t="shared" si="118"/>
        <v>0</v>
      </c>
      <c r="DA153" s="692">
        <f t="shared" si="118"/>
        <v>0</v>
      </c>
      <c r="DB153" s="692">
        <f t="shared" si="118"/>
        <v>0</v>
      </c>
      <c r="DC153" s="221">
        <f t="shared" si="118"/>
        <v>0</v>
      </c>
      <c r="DD153" s="692">
        <f t="shared" si="118"/>
        <v>0</v>
      </c>
      <c r="DE153" s="692">
        <f t="shared" si="118"/>
        <v>0</v>
      </c>
      <c r="DF153" s="281">
        <f t="shared" si="118"/>
        <v>0</v>
      </c>
      <c r="DG153" s="221">
        <f t="shared" si="118"/>
        <v>0</v>
      </c>
      <c r="DH153" s="692">
        <f t="shared" si="118"/>
        <v>0</v>
      </c>
      <c r="DI153" s="692">
        <f t="shared" si="118"/>
        <v>0</v>
      </c>
      <c r="DJ153" s="236">
        <f t="shared" si="118"/>
        <v>0</v>
      </c>
    </row>
    <row r="154" spans="89:114" ht="28" customHeight="1">
      <c r="CK154" s="202"/>
      <c r="CL154" s="474"/>
      <c r="CM154" s="414"/>
      <c r="CN154" s="202"/>
      <c r="CO154" s="15"/>
      <c r="CP154" s="47"/>
      <c r="CQ154" s="167"/>
      <c r="CR154" s="202"/>
      <c r="CS154" s="167"/>
      <c r="CT154" s="202"/>
      <c r="CU154" s="15"/>
      <c r="CV154" s="385"/>
      <c r="CW154" s="387"/>
      <c r="CX154" s="15"/>
      <c r="CY154" s="47"/>
      <c r="CZ154" s="15"/>
      <c r="DA154" s="15"/>
      <c r="DB154" s="15"/>
      <c r="DC154" s="202"/>
      <c r="DD154" s="15"/>
      <c r="DE154" s="15"/>
      <c r="DF154" s="387"/>
      <c r="DG154" s="396"/>
      <c r="DH154" s="692"/>
      <c r="DI154" s="692"/>
      <c r="DJ154" s="236"/>
    </row>
    <row r="155" spans="89:114" ht="28" customHeight="1">
      <c r="CK155" s="366"/>
      <c r="CL155" s="475"/>
      <c r="CM155" s="415"/>
      <c r="CN155" s="366"/>
      <c r="CO155" s="367"/>
      <c r="CP155" s="368"/>
      <c r="CQ155" s="369"/>
      <c r="CR155" s="366"/>
      <c r="CS155" s="369"/>
      <c r="CT155" s="366"/>
      <c r="CU155" s="367"/>
      <c r="CV155" s="388"/>
      <c r="CW155" s="389"/>
      <c r="CX155" s="367"/>
      <c r="CY155" s="368"/>
      <c r="CZ155" s="367"/>
      <c r="DA155" s="367"/>
      <c r="DB155" s="367"/>
      <c r="DC155" s="366"/>
      <c r="DD155" s="367"/>
      <c r="DE155" s="3"/>
      <c r="DF155" s="389"/>
      <c r="DG155" s="366"/>
      <c r="DH155" s="367"/>
      <c r="DI155" s="367"/>
      <c r="DJ155" s="369"/>
    </row>
    <row r="156" spans="89:114" ht="28" customHeight="1">
      <c r="CK156" s="419">
        <f>CK36</f>
        <v>0</v>
      </c>
      <c r="CL156" s="420"/>
      <c r="CM156" s="702"/>
      <c r="CN156" s="422"/>
      <c r="CO156" s="423"/>
      <c r="CP156" s="420"/>
      <c r="CQ156" s="424"/>
      <c r="CR156" s="422"/>
      <c r="CS156" s="424"/>
      <c r="CT156" s="422"/>
      <c r="CU156" s="423"/>
      <c r="CV156" s="425"/>
      <c r="CW156" s="426"/>
      <c r="CX156" s="423"/>
      <c r="CY156" s="424"/>
      <c r="CZ156" s="427"/>
      <c r="DA156" s="423"/>
      <c r="DB156" s="423"/>
      <c r="DC156" s="422"/>
      <c r="DD156" s="423"/>
      <c r="DE156" s="423"/>
      <c r="DF156" s="426"/>
      <c r="DG156" s="478"/>
      <c r="DH156" s="423"/>
      <c r="DI156" s="423"/>
      <c r="DJ156" s="424">
        <f ca="1">DJ36</f>
        <v>0</v>
      </c>
    </row>
    <row r="160" spans="89:114" ht="28" customHeight="1"/>
    <row r="161" spans="89:114" ht="28" customHeight="1"/>
    <row r="162" spans="89:114" ht="28" customHeight="1" thickBot="1"/>
    <row r="163" spans="89:114" ht="28" customHeight="1" thickTop="1">
      <c r="CK163" s="716"/>
      <c r="CL163" s="717"/>
      <c r="CM163" s="717"/>
      <c r="CN163" s="717"/>
      <c r="CO163" s="717"/>
      <c r="CP163" s="717"/>
      <c r="CQ163" s="717"/>
      <c r="CR163" s="717"/>
      <c r="CS163" s="717"/>
      <c r="CT163" s="717"/>
      <c r="CU163" s="717"/>
      <c r="CV163" s="717"/>
      <c r="CW163" s="717"/>
      <c r="CX163" s="717"/>
      <c r="CY163" s="717"/>
      <c r="CZ163" s="717"/>
      <c r="DA163" s="717"/>
      <c r="DB163" s="717"/>
      <c r="DC163" s="717"/>
      <c r="DD163" s="717"/>
      <c r="DE163" s="717"/>
      <c r="DF163" s="717"/>
      <c r="DG163" s="717"/>
      <c r="DH163" s="717"/>
      <c r="DI163" s="717"/>
      <c r="DJ163" s="718"/>
    </row>
    <row r="164" spans="89:114" ht="28" customHeight="1">
      <c r="CK164" s="719"/>
      <c r="CL164" s="720"/>
      <c r="CM164" s="720"/>
      <c r="CN164" s="720"/>
      <c r="CO164" s="720"/>
      <c r="CP164" s="720"/>
      <c r="CQ164" s="720"/>
      <c r="CR164" s="720"/>
      <c r="CS164" s="720"/>
      <c r="CT164" s="720"/>
      <c r="CU164" s="720"/>
      <c r="CV164" s="720"/>
      <c r="CW164" s="720"/>
      <c r="CX164" s="720"/>
      <c r="CY164" s="720"/>
      <c r="CZ164" s="720"/>
      <c r="DA164" s="720"/>
      <c r="DB164" s="720"/>
      <c r="DC164" s="720"/>
      <c r="DD164" s="720"/>
      <c r="DE164" s="720"/>
      <c r="DF164" s="720"/>
      <c r="DG164" s="720"/>
      <c r="DH164" s="720"/>
      <c r="DI164" s="720"/>
      <c r="DJ164" s="721"/>
    </row>
    <row r="165" spans="89:114" ht="28" customHeight="1">
      <c r="CK165" s="722"/>
      <c r="CL165" s="720"/>
      <c r="CM165" s="720"/>
      <c r="CN165" s="720"/>
      <c r="CO165" s="720"/>
      <c r="CP165" s="720"/>
      <c r="CQ165" s="720"/>
      <c r="CR165" s="720"/>
      <c r="CS165" s="720"/>
      <c r="CT165" s="720"/>
      <c r="CU165" s="720"/>
      <c r="CV165" s="720"/>
      <c r="CW165" s="720"/>
      <c r="CX165" s="720"/>
      <c r="CY165" s="720"/>
      <c r="CZ165" s="720"/>
      <c r="DA165" s="720"/>
      <c r="DB165" s="720"/>
      <c r="DC165" s="720"/>
      <c r="DD165" s="720"/>
      <c r="DE165" s="720"/>
      <c r="DF165" s="720"/>
      <c r="DG165" s="720"/>
      <c r="DH165" s="720"/>
      <c r="DI165" s="720"/>
      <c r="DJ165" s="721"/>
    </row>
    <row r="166" spans="89:114" ht="28" customHeight="1">
      <c r="CK166" s="722"/>
      <c r="CL166" s="720"/>
      <c r="CM166" s="720"/>
      <c r="CN166" s="720"/>
      <c r="CO166" s="720"/>
      <c r="CP166" s="720"/>
      <c r="CQ166" s="720"/>
      <c r="CR166" s="720"/>
      <c r="CS166" s="720"/>
      <c r="CT166" s="720"/>
      <c r="CU166" s="720"/>
      <c r="CV166" s="720"/>
      <c r="CW166" s="720"/>
      <c r="CX166" s="720"/>
      <c r="CY166" s="720"/>
      <c r="CZ166" s="720"/>
      <c r="DA166" s="720"/>
      <c r="DB166" s="720"/>
      <c r="DC166" s="720"/>
      <c r="DD166" s="720"/>
      <c r="DE166" s="720"/>
      <c r="DF166" s="720"/>
      <c r="DG166" s="720"/>
      <c r="DH166" s="720"/>
      <c r="DI166" s="720"/>
      <c r="DJ166" s="721"/>
    </row>
    <row r="167" spans="89:114" ht="28" customHeight="1" thickBot="1">
      <c r="CK167" s="722"/>
      <c r="CL167" s="720"/>
      <c r="CM167" s="720"/>
      <c r="CN167" s="720"/>
      <c r="CO167" s="720"/>
      <c r="CP167" s="720"/>
      <c r="CQ167" s="720"/>
      <c r="CR167" s="720"/>
      <c r="CS167" s="720"/>
      <c r="CT167" s="720"/>
      <c r="CU167" s="720"/>
      <c r="CV167" s="720"/>
      <c r="CW167" s="720"/>
      <c r="CX167" s="720"/>
      <c r="CY167" s="720"/>
      <c r="CZ167" s="720"/>
      <c r="DA167" s="720"/>
      <c r="DB167" s="720"/>
      <c r="DC167" s="720"/>
      <c r="DD167" s="720"/>
      <c r="DE167" s="720"/>
      <c r="DF167" s="720"/>
      <c r="DG167" s="720"/>
      <c r="DH167" s="720"/>
      <c r="DI167" s="720"/>
      <c r="DJ167" s="721"/>
    </row>
    <row r="168" spans="89:114" ht="43" customHeight="1" thickTop="1" thickBot="1">
      <c r="CK168" s="1074" t="s">
        <v>248</v>
      </c>
      <c r="CL168" s="1070"/>
      <c r="CM168" s="416"/>
      <c r="CN168" s="1070" t="s">
        <v>178</v>
      </c>
      <c r="CO168" s="1070"/>
      <c r="CP168" s="1070"/>
      <c r="CQ168" s="1070"/>
      <c r="CR168" s="1070" t="s">
        <v>177</v>
      </c>
      <c r="CS168" s="1070"/>
      <c r="CT168" s="1070" t="s">
        <v>175</v>
      </c>
      <c r="CU168" s="1070"/>
      <c r="CV168" s="1070"/>
      <c r="CW168" s="1070"/>
      <c r="CX168" s="1070" t="s">
        <v>176</v>
      </c>
      <c r="CY168" s="1070"/>
      <c r="CZ168" s="1070"/>
      <c r="DA168" s="1070"/>
      <c r="DB168" s="1070"/>
      <c r="DC168" s="1070" t="s">
        <v>171</v>
      </c>
      <c r="DD168" s="1070"/>
      <c r="DE168" s="1070"/>
      <c r="DF168" s="1070"/>
      <c r="DG168" s="1070" t="s">
        <v>172</v>
      </c>
      <c r="DH168" s="1070"/>
      <c r="DI168" s="1070"/>
      <c r="DJ168" s="1072"/>
    </row>
    <row r="169" spans="89:114" ht="43" customHeight="1" thickTop="1" thickBot="1">
      <c r="CK169" s="1078"/>
      <c r="CL169" s="1071"/>
      <c r="CM169" s="723"/>
      <c r="CN169" s="1071"/>
      <c r="CO169" s="1071"/>
      <c r="CP169" s="1071"/>
      <c r="CQ169" s="1071"/>
      <c r="CR169" s="1071"/>
      <c r="CS169" s="1071"/>
      <c r="CT169" s="1071"/>
      <c r="CU169" s="1071"/>
      <c r="CV169" s="1071"/>
      <c r="CW169" s="1071"/>
      <c r="CX169" s="1071"/>
      <c r="CY169" s="1071"/>
      <c r="CZ169" s="1071"/>
      <c r="DA169" s="1071"/>
      <c r="DB169" s="1071"/>
      <c r="DC169" s="1071"/>
      <c r="DD169" s="1071"/>
      <c r="DE169" s="1071"/>
      <c r="DF169" s="1071"/>
      <c r="DG169" s="1071"/>
      <c r="DH169" s="1071"/>
      <c r="DI169" s="1071"/>
      <c r="DJ169" s="1073"/>
    </row>
    <row r="170" spans="89:114" ht="43" customHeight="1" thickTop="1">
      <c r="CK170" s="711" t="str">
        <f t="shared" ref="CK170:DJ170" si="119">CK15</f>
        <v>NO.</v>
      </c>
      <c r="CL170" s="712" t="str">
        <f t="shared" si="119"/>
        <v>NAME</v>
      </c>
      <c r="CM170" s="713" t="str">
        <f t="shared" si="119"/>
        <v>GP</v>
      </c>
      <c r="CN170" s="711" t="str">
        <f t="shared" si="119"/>
        <v>G</v>
      </c>
      <c r="CO170" s="714" t="str">
        <f t="shared" si="119"/>
        <v>A</v>
      </c>
      <c r="CP170" s="712" t="str">
        <f t="shared" si="119"/>
        <v>PTS</v>
      </c>
      <c r="CQ170" s="715" t="str">
        <f t="shared" si="119"/>
        <v>+/-</v>
      </c>
      <c r="CR170" s="711" t="str">
        <f t="shared" si="119"/>
        <v>PIM</v>
      </c>
      <c r="CS170" s="715" t="str">
        <f t="shared" si="119"/>
        <v>HITS</v>
      </c>
      <c r="CT170" s="711" t="str">
        <f t="shared" si="119"/>
        <v>ATT</v>
      </c>
      <c r="CU170" s="714" t="str">
        <f t="shared" si="119"/>
        <v>SOG</v>
      </c>
      <c r="CV170" s="714" t="str">
        <f t="shared" si="119"/>
        <v>%</v>
      </c>
      <c r="CW170" s="715" t="str">
        <f t="shared" si="119"/>
        <v>G %</v>
      </c>
      <c r="CX170" s="714" t="str">
        <f t="shared" si="119"/>
        <v>PPG</v>
      </c>
      <c r="CY170" s="712" t="str">
        <f t="shared" si="119"/>
        <v>SHG</v>
      </c>
      <c r="CZ170" s="714" t="str">
        <f t="shared" si="119"/>
        <v>GWG</v>
      </c>
      <c r="DA170" s="714" t="str">
        <f t="shared" si="119"/>
        <v>GTG</v>
      </c>
      <c r="DB170" s="714" t="str">
        <f t="shared" si="119"/>
        <v>ENG</v>
      </c>
      <c r="DC170" s="711" t="str">
        <f t="shared" si="119"/>
        <v>W</v>
      </c>
      <c r="DD170" s="714" t="str">
        <f t="shared" si="119"/>
        <v>L</v>
      </c>
      <c r="DE170" s="714" t="str">
        <f t="shared" si="119"/>
        <v>TOT</v>
      </c>
      <c r="DF170" s="715" t="str">
        <f t="shared" si="119"/>
        <v>%</v>
      </c>
      <c r="DG170" s="711" t="str">
        <f t="shared" si="119"/>
        <v>ICETIME</v>
      </c>
      <c r="DH170" s="714" t="str">
        <f t="shared" si="119"/>
        <v>S+</v>
      </c>
      <c r="DI170" s="714" t="str">
        <f t="shared" si="119"/>
        <v>S-</v>
      </c>
      <c r="DJ170" s="715" t="str">
        <f t="shared" si="119"/>
        <v>S+/-</v>
      </c>
    </row>
    <row r="171" spans="89:114" ht="43" customHeight="1">
      <c r="CK171" s="221">
        <f t="shared" ref="CK171:DJ171" si="120">CK31</f>
        <v>72</v>
      </c>
      <c r="CL171" s="476" t="str">
        <f t="shared" si="120"/>
        <v>Fine</v>
      </c>
      <c r="CM171" s="316">
        <f t="shared" si="120"/>
        <v>20</v>
      </c>
      <c r="CN171" s="221">
        <f t="shared" si="120"/>
        <v>11</v>
      </c>
      <c r="CO171" s="692">
        <f t="shared" si="120"/>
        <v>11</v>
      </c>
      <c r="CP171" s="379">
        <f t="shared" si="120"/>
        <v>22</v>
      </c>
      <c r="CQ171" s="236">
        <f t="shared" si="120"/>
        <v>7</v>
      </c>
      <c r="CR171" s="221">
        <f t="shared" si="120"/>
        <v>14</v>
      </c>
      <c r="CS171" s="236">
        <f t="shared" si="120"/>
        <v>17</v>
      </c>
      <c r="CT171" s="221">
        <f t="shared" si="120"/>
        <v>70</v>
      </c>
      <c r="CU171" s="692">
        <f t="shared" si="120"/>
        <v>54</v>
      </c>
      <c r="CV171" s="66">
        <f t="shared" si="120"/>
        <v>0.77142857142857146</v>
      </c>
      <c r="CW171" s="281">
        <f t="shared" si="120"/>
        <v>0.20370370370370369</v>
      </c>
      <c r="CX171" s="692">
        <f t="shared" si="120"/>
        <v>3</v>
      </c>
      <c r="CY171" s="379">
        <f t="shared" si="120"/>
        <v>0</v>
      </c>
      <c r="CZ171" s="692">
        <f t="shared" si="120"/>
        <v>1</v>
      </c>
      <c r="DA171" s="692">
        <f t="shared" si="120"/>
        <v>1</v>
      </c>
      <c r="DB171" s="692">
        <f t="shared" si="120"/>
        <v>0</v>
      </c>
      <c r="DC171" s="221">
        <f t="shared" si="120"/>
        <v>239</v>
      </c>
      <c r="DD171" s="692">
        <f t="shared" si="120"/>
        <v>184</v>
      </c>
      <c r="DE171" s="692">
        <f t="shared" si="120"/>
        <v>423</v>
      </c>
      <c r="DF171" s="281">
        <f t="shared" si="120"/>
        <v>0.56501182033096931</v>
      </c>
      <c r="DG171" s="396">
        <f t="shared" si="120"/>
        <v>0.2159375</v>
      </c>
      <c r="DH171" s="692">
        <f t="shared" si="120"/>
        <v>174</v>
      </c>
      <c r="DI171" s="692">
        <f t="shared" si="120"/>
        <v>148</v>
      </c>
      <c r="DJ171" s="236">
        <f t="shared" si="120"/>
        <v>26</v>
      </c>
    </row>
    <row r="172" spans="89:114" ht="43" customHeight="1">
      <c r="CK172" s="363">
        <f t="shared" ref="CK172:DJ172" si="121">CK20</f>
        <v>16</v>
      </c>
      <c r="CL172" s="477" t="str">
        <f t="shared" si="121"/>
        <v>Blaney</v>
      </c>
      <c r="CM172" s="413">
        <f t="shared" si="121"/>
        <v>5</v>
      </c>
      <c r="CN172" s="363">
        <f t="shared" si="121"/>
        <v>3</v>
      </c>
      <c r="CO172" s="364">
        <f t="shared" si="121"/>
        <v>6</v>
      </c>
      <c r="CP172" s="382">
        <f t="shared" si="121"/>
        <v>9</v>
      </c>
      <c r="CQ172" s="365">
        <f t="shared" si="121"/>
        <v>6</v>
      </c>
      <c r="CR172" s="363">
        <f t="shared" si="121"/>
        <v>2</v>
      </c>
      <c r="CS172" s="365">
        <f t="shared" si="121"/>
        <v>0</v>
      </c>
      <c r="CT172" s="363">
        <f t="shared" si="121"/>
        <v>6</v>
      </c>
      <c r="CU172" s="364">
        <f t="shared" si="121"/>
        <v>14</v>
      </c>
      <c r="CV172" s="384">
        <f t="shared" si="121"/>
        <v>2.3333333333333335</v>
      </c>
      <c r="CW172" s="386">
        <f t="shared" si="121"/>
        <v>0.21428571428571427</v>
      </c>
      <c r="CX172" s="364">
        <f t="shared" si="121"/>
        <v>0</v>
      </c>
      <c r="CY172" s="382">
        <f t="shared" si="121"/>
        <v>0</v>
      </c>
      <c r="CZ172" s="364">
        <f t="shared" si="121"/>
        <v>0</v>
      </c>
      <c r="DA172" s="364">
        <f t="shared" si="121"/>
        <v>0</v>
      </c>
      <c r="DB172" s="364">
        <f t="shared" si="121"/>
        <v>0</v>
      </c>
      <c r="DC172" s="363">
        <f t="shared" si="121"/>
        <v>63</v>
      </c>
      <c r="DD172" s="364">
        <f t="shared" si="121"/>
        <v>32</v>
      </c>
      <c r="DE172" s="364">
        <f t="shared" si="121"/>
        <v>95</v>
      </c>
      <c r="DF172" s="386">
        <f t="shared" si="121"/>
        <v>0.66315789473684206</v>
      </c>
      <c r="DG172" s="397">
        <f t="shared" si="121"/>
        <v>6.7141203703703703E-2</v>
      </c>
      <c r="DH172" s="364">
        <f t="shared" si="121"/>
        <v>65</v>
      </c>
      <c r="DI172" s="364">
        <f t="shared" si="121"/>
        <v>42</v>
      </c>
      <c r="DJ172" s="365">
        <f t="shared" si="121"/>
        <v>23</v>
      </c>
    </row>
    <row r="173" spans="89:114" ht="43" customHeight="1">
      <c r="CK173" s="221">
        <f t="shared" ref="CK173:DJ173" si="122">CK18</f>
        <v>10</v>
      </c>
      <c r="CL173" s="476" t="str">
        <f t="shared" si="122"/>
        <v>Armstrong</v>
      </c>
      <c r="CM173" s="316">
        <f t="shared" si="122"/>
        <v>22</v>
      </c>
      <c r="CN173" s="221">
        <f t="shared" si="122"/>
        <v>5</v>
      </c>
      <c r="CO173" s="692">
        <f t="shared" si="122"/>
        <v>9</v>
      </c>
      <c r="CP173" s="379">
        <f t="shared" si="122"/>
        <v>14</v>
      </c>
      <c r="CQ173" s="236">
        <f t="shared" si="122"/>
        <v>-7</v>
      </c>
      <c r="CR173" s="221">
        <f t="shared" si="122"/>
        <v>2</v>
      </c>
      <c r="CS173" s="236">
        <f t="shared" si="122"/>
        <v>10</v>
      </c>
      <c r="CT173" s="221">
        <f t="shared" si="122"/>
        <v>59</v>
      </c>
      <c r="CU173" s="692">
        <f t="shared" si="122"/>
        <v>46</v>
      </c>
      <c r="CV173" s="66">
        <f t="shared" si="122"/>
        <v>0.77966101694915257</v>
      </c>
      <c r="CW173" s="281">
        <f t="shared" si="122"/>
        <v>0.10869565217391304</v>
      </c>
      <c r="CX173" s="692">
        <f t="shared" si="122"/>
        <v>2</v>
      </c>
      <c r="CY173" s="379">
        <f t="shared" si="122"/>
        <v>0</v>
      </c>
      <c r="CZ173" s="692">
        <f t="shared" si="122"/>
        <v>3</v>
      </c>
      <c r="DA173" s="692">
        <f t="shared" si="122"/>
        <v>0</v>
      </c>
      <c r="DB173" s="692">
        <f t="shared" si="122"/>
        <v>0</v>
      </c>
      <c r="DC173" s="221">
        <f t="shared" si="122"/>
        <v>185</v>
      </c>
      <c r="DD173" s="692">
        <f t="shared" si="122"/>
        <v>130</v>
      </c>
      <c r="DE173" s="692">
        <f t="shared" si="122"/>
        <v>315</v>
      </c>
      <c r="DF173" s="281">
        <f t="shared" si="122"/>
        <v>0.58730158730158732</v>
      </c>
      <c r="DG173" s="396">
        <f t="shared" si="122"/>
        <v>0.20638888888888893</v>
      </c>
      <c r="DH173" s="692">
        <f t="shared" si="122"/>
        <v>158</v>
      </c>
      <c r="DI173" s="692">
        <f t="shared" si="122"/>
        <v>154</v>
      </c>
      <c r="DJ173" s="236">
        <f t="shared" si="122"/>
        <v>4</v>
      </c>
    </row>
    <row r="174" spans="89:114" ht="43" customHeight="1">
      <c r="CK174" s="363">
        <f t="shared" ref="CK174:DJ174" si="123">CK30</f>
        <v>42</v>
      </c>
      <c r="CL174" s="477" t="str">
        <f t="shared" si="123"/>
        <v>Kelly</v>
      </c>
      <c r="CM174" s="413">
        <f t="shared" si="123"/>
        <v>22</v>
      </c>
      <c r="CN174" s="363">
        <f t="shared" si="123"/>
        <v>6</v>
      </c>
      <c r="CO174" s="364">
        <f t="shared" si="123"/>
        <v>2</v>
      </c>
      <c r="CP174" s="382">
        <f t="shared" si="123"/>
        <v>8</v>
      </c>
      <c r="CQ174" s="365">
        <f t="shared" si="123"/>
        <v>-6</v>
      </c>
      <c r="CR174" s="363">
        <f t="shared" si="123"/>
        <v>36</v>
      </c>
      <c r="CS174" s="365">
        <f t="shared" si="123"/>
        <v>10</v>
      </c>
      <c r="CT174" s="363">
        <f t="shared" si="123"/>
        <v>56</v>
      </c>
      <c r="CU174" s="364">
        <f t="shared" si="123"/>
        <v>45</v>
      </c>
      <c r="CV174" s="384">
        <f t="shared" si="123"/>
        <v>0.8035714285714286</v>
      </c>
      <c r="CW174" s="386">
        <f t="shared" si="123"/>
        <v>0.13333333333333333</v>
      </c>
      <c r="CX174" s="364">
        <f t="shared" si="123"/>
        <v>1</v>
      </c>
      <c r="CY174" s="382">
        <f t="shared" si="123"/>
        <v>0</v>
      </c>
      <c r="CZ174" s="364">
        <f t="shared" si="123"/>
        <v>1</v>
      </c>
      <c r="DA174" s="364">
        <f t="shared" si="123"/>
        <v>0</v>
      </c>
      <c r="DB174" s="364">
        <f t="shared" si="123"/>
        <v>0</v>
      </c>
      <c r="DC174" s="363">
        <f t="shared" si="123"/>
        <v>122</v>
      </c>
      <c r="DD174" s="364">
        <f t="shared" si="123"/>
        <v>95</v>
      </c>
      <c r="DE174" s="364">
        <f t="shared" si="123"/>
        <v>217</v>
      </c>
      <c r="DF174" s="386">
        <f t="shared" si="123"/>
        <v>0.56221198156682028</v>
      </c>
      <c r="DG174" s="397">
        <f t="shared" si="123"/>
        <v>0.12861111111111109</v>
      </c>
      <c r="DH174" s="364">
        <f t="shared" si="123"/>
        <v>108</v>
      </c>
      <c r="DI174" s="364">
        <f t="shared" si="123"/>
        <v>132</v>
      </c>
      <c r="DJ174" s="365">
        <f t="shared" si="123"/>
        <v>-24</v>
      </c>
    </row>
    <row r="175" spans="89:114" ht="43" customHeight="1">
      <c r="CK175" s="221"/>
      <c r="CL175" s="476"/>
      <c r="CM175" s="316"/>
      <c r="CN175" s="221"/>
      <c r="CO175" s="692"/>
      <c r="CP175" s="379"/>
      <c r="CQ175" s="236"/>
      <c r="CR175" s="221"/>
      <c r="CS175" s="236"/>
      <c r="CT175" s="221"/>
      <c r="CU175" s="692"/>
      <c r="CV175" s="66"/>
      <c r="CW175" s="281"/>
      <c r="CX175" s="692"/>
      <c r="CY175" s="379"/>
      <c r="CZ175" s="692"/>
      <c r="DA175" s="692"/>
      <c r="DB175" s="692"/>
      <c r="DC175" s="221"/>
      <c r="DD175" s="692"/>
      <c r="DE175" s="692"/>
      <c r="DF175" s="281"/>
      <c r="DG175" s="396"/>
      <c r="DH175" s="692"/>
      <c r="DI175" s="692"/>
      <c r="DJ175" s="236"/>
    </row>
    <row r="176" spans="89:114" ht="43" customHeight="1">
      <c r="CK176" s="363"/>
      <c r="CL176" s="477"/>
      <c r="CM176" s="413"/>
      <c r="CN176" s="363"/>
      <c r="CO176" s="364"/>
      <c r="CP176" s="382"/>
      <c r="CQ176" s="365"/>
      <c r="CR176" s="363"/>
      <c r="CS176" s="365"/>
      <c r="CT176" s="363"/>
      <c r="CU176" s="364"/>
      <c r="CV176" s="384"/>
      <c r="CW176" s="386"/>
      <c r="CX176" s="364"/>
      <c r="CY176" s="382"/>
      <c r="CZ176" s="364"/>
      <c r="DA176" s="364"/>
      <c r="DB176" s="364"/>
      <c r="DC176" s="363"/>
      <c r="DD176" s="364"/>
      <c r="DE176" s="364"/>
      <c r="DF176" s="386"/>
      <c r="DG176" s="397"/>
      <c r="DH176" s="364"/>
      <c r="DI176" s="364"/>
      <c r="DJ176" s="365"/>
    </row>
    <row r="177" spans="89:114" ht="43" customHeight="1" thickBot="1">
      <c r="CK177" s="706"/>
      <c r="CL177" s="707"/>
      <c r="CM177" s="707">
        <f t="shared" ref="CM177:CU177" si="124">SUM(CM171:CM176)</f>
        <v>69</v>
      </c>
      <c r="CN177" s="707">
        <f t="shared" si="124"/>
        <v>25</v>
      </c>
      <c r="CO177" s="707">
        <f t="shared" si="124"/>
        <v>28</v>
      </c>
      <c r="CP177" s="707">
        <f t="shared" si="124"/>
        <v>53</v>
      </c>
      <c r="CQ177" s="707">
        <f t="shared" si="124"/>
        <v>0</v>
      </c>
      <c r="CR177" s="707">
        <f t="shared" si="124"/>
        <v>54</v>
      </c>
      <c r="CS177" s="707">
        <f t="shared" si="124"/>
        <v>37</v>
      </c>
      <c r="CT177" s="707">
        <f t="shared" si="124"/>
        <v>191</v>
      </c>
      <c r="CU177" s="707">
        <f t="shared" si="124"/>
        <v>159</v>
      </c>
      <c r="CV177" s="707"/>
      <c r="CW177" s="710">
        <f>SUM(CW171:CW176)/4</f>
        <v>0.16500460087416607</v>
      </c>
      <c r="CX177" s="707">
        <f t="shared" ref="CX177:DE177" si="125">SUM(CX171:CX176)</f>
        <v>6</v>
      </c>
      <c r="CY177" s="707">
        <f t="shared" si="125"/>
        <v>0</v>
      </c>
      <c r="CZ177" s="707">
        <f t="shared" si="125"/>
        <v>5</v>
      </c>
      <c r="DA177" s="707">
        <f t="shared" si="125"/>
        <v>1</v>
      </c>
      <c r="DB177" s="707">
        <f t="shared" si="125"/>
        <v>0</v>
      </c>
      <c r="DC177" s="707">
        <f t="shared" si="125"/>
        <v>609</v>
      </c>
      <c r="DD177" s="707">
        <f t="shared" si="125"/>
        <v>441</v>
      </c>
      <c r="DE177" s="707">
        <f t="shared" si="125"/>
        <v>1050</v>
      </c>
      <c r="DF177" s="724">
        <f>SUM(DF171:DF176)/4</f>
        <v>0.5944208209840548</v>
      </c>
      <c r="DG177" s="709">
        <f>SUM(DG171:DG176)</f>
        <v>0.61807870370370377</v>
      </c>
      <c r="DH177" s="707">
        <f>SUM(DH171:DH176)</f>
        <v>505</v>
      </c>
      <c r="DI177" s="707">
        <f>SUM(DI171:DI176)</f>
        <v>476</v>
      </c>
      <c r="DJ177" s="708">
        <f>SUM(DJ171:DJ176)</f>
        <v>29</v>
      </c>
    </row>
    <row r="178" spans="89:114" ht="28" customHeight="1" thickTop="1"/>
    <row r="179" spans="89:114" ht="28" customHeight="1"/>
    <row r="180" spans="89:114" ht="28" customHeight="1"/>
    <row r="181" spans="89:114" ht="28" customHeight="1"/>
    <row r="182" spans="89:114" ht="28" customHeight="1"/>
    <row r="183" spans="89:114" ht="28" customHeight="1"/>
    <row r="184" spans="89:114" ht="28" customHeight="1"/>
    <row r="185" spans="89:114" ht="28" customHeight="1"/>
    <row r="186" spans="89:114" ht="28" customHeight="1"/>
    <row r="187" spans="89:114" ht="28" customHeight="1"/>
    <row r="188" spans="89:114" ht="28" customHeight="1"/>
    <row r="189" spans="89:114" ht="28" customHeight="1"/>
    <row r="190" spans="89:114" ht="28" customHeight="1"/>
    <row r="191" spans="89:114" ht="28" customHeight="1"/>
    <row r="192" spans="89:114" ht="28" customHeight="1"/>
    <row r="193" ht="28" customHeight="1"/>
    <row r="194" ht="28" customHeight="1"/>
    <row r="195" ht="28" customHeight="1"/>
    <row r="196" ht="28" customHeight="1"/>
    <row r="197" ht="28" customHeight="1"/>
    <row r="198" ht="28" customHeight="1"/>
    <row r="199" ht="28" customHeight="1"/>
    <row r="200" ht="28" customHeight="1"/>
    <row r="201" ht="28" customHeight="1"/>
    <row r="202" ht="28" customHeight="1"/>
    <row r="203" ht="28" customHeight="1"/>
    <row r="204" ht="28" customHeight="1"/>
    <row r="205" ht="28" customHeight="1"/>
    <row r="206" ht="28" customHeight="1"/>
    <row r="207" ht="28" customHeight="1"/>
    <row r="208" ht="28" customHeight="1"/>
    <row r="209" ht="28" customHeight="1"/>
    <row r="210" ht="28" customHeight="1"/>
    <row r="211" ht="28" customHeight="1"/>
    <row r="212" ht="28" customHeight="1"/>
    <row r="213" ht="28" customHeight="1"/>
    <row r="214" ht="28" customHeight="1"/>
    <row r="215" ht="28" customHeight="1"/>
    <row r="216" ht="28" customHeight="1"/>
    <row r="217" ht="28" customHeight="1"/>
    <row r="218" ht="28" customHeight="1"/>
    <row r="219" ht="28" customHeight="1"/>
    <row r="220" ht="28" customHeight="1"/>
    <row r="221" ht="28" customHeight="1"/>
    <row r="222" ht="28" customHeight="1"/>
    <row r="223" ht="28" customHeight="1"/>
    <row r="224" ht="28" customHeight="1"/>
    <row r="225" ht="28" customHeight="1"/>
    <row r="226" ht="28" customHeight="1"/>
    <row r="227" ht="28" customHeight="1"/>
    <row r="228" ht="28" customHeight="1"/>
    <row r="229" ht="28" customHeight="1"/>
  </sheetData>
  <autoFilter ref="CK135:DJ156">
    <filterColumn colId="0">
      <iconFilter iconSet="3Arrows"/>
    </filterColumn>
  </autoFilter>
  <sortState ref="CK136:DJ153">
    <sortCondition descending="1" ref="CP136:CP155"/>
  </sortState>
  <mergeCells count="90">
    <mergeCell ref="BT2:BT3"/>
    <mergeCell ref="BU2:BU3"/>
    <mergeCell ref="BV2:BV3"/>
    <mergeCell ref="BR4:BS5"/>
    <mergeCell ref="BT4:BT5"/>
    <mergeCell ref="BU4:BU5"/>
    <mergeCell ref="BV4:BV5"/>
    <mergeCell ref="BR6:BS7"/>
    <mergeCell ref="BT6:BT7"/>
    <mergeCell ref="BU6:BU7"/>
    <mergeCell ref="BV6:BV7"/>
    <mergeCell ref="BR8:BS9"/>
    <mergeCell ref="BT8:BT9"/>
    <mergeCell ref="BU8:BU9"/>
    <mergeCell ref="BV8:BV9"/>
    <mergeCell ref="U8:U9"/>
    <mergeCell ref="R6:R7"/>
    <mergeCell ref="U2:U3"/>
    <mergeCell ref="P4:Q5"/>
    <mergeCell ref="T6:T7"/>
    <mergeCell ref="T8:T9"/>
    <mergeCell ref="P8:Q9"/>
    <mergeCell ref="R2:R3"/>
    <mergeCell ref="P6:Q7"/>
    <mergeCell ref="U4:U5"/>
    <mergeCell ref="S4:S5"/>
    <mergeCell ref="DC13:DF14"/>
    <mergeCell ref="CX13:DB14"/>
    <mergeCell ref="EB13:EB14"/>
    <mergeCell ref="AA14:AB14"/>
    <mergeCell ref="A1:C1"/>
    <mergeCell ref="A3:B3"/>
    <mergeCell ref="S2:S3"/>
    <mergeCell ref="T4:T5"/>
    <mergeCell ref="T2:T3"/>
    <mergeCell ref="S8:S9"/>
    <mergeCell ref="R8:R9"/>
    <mergeCell ref="R4:R5"/>
    <mergeCell ref="A14:B14"/>
    <mergeCell ref="Q14:U14"/>
    <mergeCell ref="S6:S7"/>
    <mergeCell ref="U6:U7"/>
    <mergeCell ref="BC13:BC14"/>
    <mergeCell ref="DN13:DO14"/>
    <mergeCell ref="DX13:EA14"/>
    <mergeCell ref="DQ13:DT14"/>
    <mergeCell ref="DU13:DW14"/>
    <mergeCell ref="DG13:DJ14"/>
    <mergeCell ref="CK13:CL14"/>
    <mergeCell ref="BE13:BH14"/>
    <mergeCell ref="BI13:BJ14"/>
    <mergeCell ref="BK13:BN14"/>
    <mergeCell ref="BO13:BS14"/>
    <mergeCell ref="BT13:BW14"/>
    <mergeCell ref="BX13:CA14"/>
    <mergeCell ref="CN13:CQ14"/>
    <mergeCell ref="CR13:CS14"/>
    <mergeCell ref="CT13:CW14"/>
    <mergeCell ref="BE29:BH30"/>
    <mergeCell ref="BI29:BJ30"/>
    <mergeCell ref="BK29:BN30"/>
    <mergeCell ref="BO29:BS30"/>
    <mergeCell ref="CN48:CQ49"/>
    <mergeCell ref="BE48:BH49"/>
    <mergeCell ref="BI48:BJ49"/>
    <mergeCell ref="BK48:BN49"/>
    <mergeCell ref="BO48:BS49"/>
    <mergeCell ref="BT48:BW49"/>
    <mergeCell ref="CX48:DB49"/>
    <mergeCell ref="DC48:DF49"/>
    <mergeCell ref="DG48:DJ49"/>
    <mergeCell ref="BT29:BW30"/>
    <mergeCell ref="BX29:CA30"/>
    <mergeCell ref="BX48:CA49"/>
    <mergeCell ref="CR48:CS49"/>
    <mergeCell ref="CT48:CW49"/>
    <mergeCell ref="DC168:DF169"/>
    <mergeCell ref="DG168:DJ169"/>
    <mergeCell ref="CK133:CL134"/>
    <mergeCell ref="CN133:CQ134"/>
    <mergeCell ref="CR133:CS134"/>
    <mergeCell ref="CT133:CW134"/>
    <mergeCell ref="CX133:DB134"/>
    <mergeCell ref="DC133:DF134"/>
    <mergeCell ref="DG133:DJ134"/>
    <mergeCell ref="CK168:CL169"/>
    <mergeCell ref="CN168:CQ169"/>
    <mergeCell ref="CR168:CS169"/>
    <mergeCell ref="CT168:CW169"/>
    <mergeCell ref="CX168:DB169"/>
  </mergeCells>
  <phoneticPr fontId="7" type="noConversion"/>
  <conditionalFormatting sqref="AG16:AH39">
    <cfRule type="colorScale" priority="15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0">
    <cfRule type="colorScale" priority="15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F16:F39">
    <cfRule type="top10" dxfId="44" priority="156" rank="1"/>
  </conditionalFormatting>
  <conditionalFormatting sqref="AK17:AK39">
    <cfRule type="colorScale" priority="15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AO17:AO39 AS17:AS39 AW17:AW39">
    <cfRule type="colorScale" priority="154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BH24:BH26">
    <cfRule type="colorScale" priority="151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BH16:BH23">
    <cfRule type="colorScale" priority="150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CA16:CA23">
    <cfRule type="colorScale" priority="14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CQ16:CQ35 CQ37:CQ41">
    <cfRule type="colorScale" priority="14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DJ16:DJ35 DJ37:DJ41">
    <cfRule type="colorScale" priority="146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CW16:CW35">
    <cfRule type="colorScale" priority="14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16:BN26">
    <cfRule type="colorScale" priority="14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40:BH42">
    <cfRule type="colorScale" priority="121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BH32:BH39">
    <cfRule type="colorScale" priority="120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CA32:CA39">
    <cfRule type="colorScale" priority="1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BN32:BN42">
    <cfRule type="colorScale" priority="1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59:BH61">
    <cfRule type="colorScale" priority="104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BH51:BH58">
    <cfRule type="colorScale" priority="103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CA51:CA58">
    <cfRule type="colorScale" priority="102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BN51:BN61">
    <cfRule type="colorScale" priority="1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Q51:CQ70">
    <cfRule type="colorScale" priority="83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DJ51:DJ70">
    <cfRule type="colorScale" priority="81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CW51:CW70">
    <cfRule type="colorScale" priority="8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P16:CP35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{B959C26A-B328-C54E-8EF2-55062A36EDE5}</x14:id>
        </ext>
      </extLst>
    </cfRule>
  </conditionalFormatting>
  <conditionalFormatting sqref="DG16:DG35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{C0703AB6-06DE-484C-99EC-3D91B30E5B80}</x14:id>
        </ext>
      </extLst>
    </cfRule>
  </conditionalFormatting>
  <conditionalFormatting sqref="BX16:BX26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{B83B1334-16B9-8D4C-8DF3-0000F4A18E9F}</x14:id>
        </ext>
      </extLst>
    </cfRule>
  </conditionalFormatting>
  <conditionalFormatting sqref="CQ136:CQ155">
    <cfRule type="colorScale" priority="61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DJ136:DJ155">
    <cfRule type="colorScale" priority="5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CW136:CW155">
    <cfRule type="colorScale" priority="5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Q171:CQ176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{6C174F95-A950-3743-9070-80FEFECA7331}</x14:id>
        </ext>
      </extLst>
    </cfRule>
    <cfRule type="colorScale" priority="43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DJ171:DJ176">
    <cfRule type="dataBar" priority="17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{EC500DA1-6882-4048-A016-9931A499E0F3}</x14:id>
        </ext>
      </extLst>
    </cfRule>
    <cfRule type="colorScale" priority="42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CW171:CW176">
    <cfRule type="dataBar" priority="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{41BC6484-39AB-EC41-BA50-F258ED653D4A}</x14:id>
        </ext>
      </extLst>
    </cfRule>
    <cfRule type="colorScale" priority="4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P171:CP176">
    <cfRule type="dataBar" priority="1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{C42B1D7B-1148-A142-86CB-A3F466A2AD9F}</x14:id>
        </ext>
      </extLst>
    </cfRule>
  </conditionalFormatting>
  <conditionalFormatting sqref="CS171:CS176">
    <cfRule type="dataBar" priority="1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{E3A2B116-2B30-074A-9829-2C942AF0065F}</x14:id>
        </ext>
      </extLst>
    </cfRule>
  </conditionalFormatting>
  <conditionalFormatting sqref="CX171:CX176">
    <cfRule type="dataBar" priority="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{6FE81D5A-5432-4C43-9DFE-3B619A0AC5A7}</x14:id>
        </ext>
      </extLst>
    </cfRule>
  </conditionalFormatting>
  <conditionalFormatting sqref="DG171:DG176">
    <cfRule type="dataBar" priority="2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{E6BA773F-9176-7645-B9B9-DDA660E399A9}</x14:id>
        </ext>
      </extLst>
    </cfRule>
  </conditionalFormatting>
  <conditionalFormatting sqref="DH171:DH176">
    <cfRule type="dataBar" priority="1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{1D9DD2C3-4250-2F49-93FE-A52D423243F2}</x14:id>
        </ext>
      </extLst>
    </cfRule>
  </conditionalFormatting>
  <conditionalFormatting sqref="CV171:CV176">
    <cfRule type="dataBar" priority="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{F4CB1B1F-9052-C648-B207-FC56AA4CBA8A}</x14:id>
        </ext>
      </extLst>
    </cfRule>
  </conditionalFormatting>
  <conditionalFormatting sqref="CN171:CN176">
    <cfRule type="dataBar" priority="1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{D02E3ACE-30F4-CA48-97A5-0947D4DCCA21}</x14:id>
        </ext>
      </extLst>
    </cfRule>
  </conditionalFormatting>
  <conditionalFormatting sqref="CZ171:CZ176">
    <cfRule type="dataBar" priority="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{D8D3E581-585B-DA4F-9392-13CE29A8F39D}</x14:id>
        </ext>
      </extLst>
    </cfRule>
  </conditionalFormatting>
  <conditionalFormatting sqref="CU171:CU176">
    <cfRule type="dataBar" priority="1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{18F43EF0-9EE5-D443-B359-E9F18C676093}</x14:id>
        </ext>
      </extLst>
    </cfRule>
  </conditionalFormatting>
  <conditionalFormatting sqref="CR171:CR176">
    <cfRule type="dataBar" priority="1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{E84A6747-E452-8543-A8E9-EB7556CC1246}</x14:id>
        </ext>
      </extLst>
    </cfRule>
  </conditionalFormatting>
  <conditionalFormatting sqref="CO171:CO176">
    <cfRule type="dataBar" priority="1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{1CFE9AB6-1B22-8045-ACC9-419F03028DF3}</x14:id>
        </ext>
      </extLst>
    </cfRule>
  </conditionalFormatting>
  <conditionalFormatting sqref="DF171:DF176">
    <cfRule type="dataBar" priority="2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{45099E41-B921-514A-A1CD-1C233362D416}</x14:id>
        </ext>
      </extLst>
    </cfRule>
    <cfRule type="cellIs" dxfId="43" priority="26" operator="greaterThan">
      <formula>50%</formula>
    </cfRule>
  </conditionalFormatting>
  <conditionalFormatting sqref="DE171:DE176">
    <cfRule type="dataBar" priority="2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{C82FB3AF-8245-5E4E-9EB6-F156BBFD04EF}</x14:id>
        </ext>
      </extLst>
    </cfRule>
  </conditionalFormatting>
  <conditionalFormatting sqref="DC171:DC176">
    <cfRule type="dataBar" priority="2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{19A5F435-91B2-B042-859E-DB310B4BE50A}</x14:id>
        </ext>
      </extLst>
    </cfRule>
  </conditionalFormatting>
  <conditionalFormatting sqref="DD171:DD176">
    <cfRule type="dataBar" priority="2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{26BEBAD5-A80D-814A-A6DF-F3915BD35C4E}</x14:id>
        </ext>
      </extLst>
    </cfRule>
  </conditionalFormatting>
  <conditionalFormatting sqref="DI171:DI176">
    <cfRule type="dataBar" priority="18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{7A6F77B2-160E-1D4B-ADEC-B18C1E6C9D78}</x14:id>
        </ext>
      </extLst>
    </cfRule>
  </conditionalFormatting>
  <conditionalFormatting sqref="CM171:CM176">
    <cfRule type="dataBar" priority="1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{2EE5B3B1-BA75-8144-882F-2A9196CD3946}</x14:id>
        </ext>
      </extLst>
    </cfRule>
  </conditionalFormatting>
  <conditionalFormatting sqref="BG16:BG2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{283C93F7-3E5A-6F48-BCCC-F258B0A378D9}</x14:id>
        </ext>
      </extLst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2015-2016 CUMULATIVE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959C26A-B328-C54E-8EF2-55062A36EDE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CP16:CP35</xm:sqref>
        </x14:conditionalFormatting>
        <x14:conditionalFormatting xmlns:xm="http://schemas.microsoft.com/office/excel/2006/main">
          <x14:cfRule type="dataBar" id="{C0703AB6-06DE-484C-99EC-3D91B30E5B8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DG16:DG35</xm:sqref>
        </x14:conditionalFormatting>
        <x14:conditionalFormatting xmlns:xm="http://schemas.microsoft.com/office/excel/2006/main">
          <x14:cfRule type="dataBar" id="{B83B1334-16B9-8D4C-8DF3-0000F4A18E9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BX16:BX26</xm:sqref>
        </x14:conditionalFormatting>
        <x14:conditionalFormatting xmlns:xm="http://schemas.microsoft.com/office/excel/2006/main">
          <x14:cfRule type="dataBar" id="{6C174F95-A950-3743-9070-80FEFECA733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CQ171:CQ176</xm:sqref>
        </x14:conditionalFormatting>
        <x14:conditionalFormatting xmlns:xm="http://schemas.microsoft.com/office/excel/2006/main">
          <x14:cfRule type="dataBar" id="{EC500DA1-6882-4048-A016-9931A499E0F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DJ171:DJ176</xm:sqref>
        </x14:conditionalFormatting>
        <x14:conditionalFormatting xmlns:xm="http://schemas.microsoft.com/office/excel/2006/main">
          <x14:cfRule type="dataBar" id="{41BC6484-39AB-EC41-BA50-F258ED653D4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CW171:CW176</xm:sqref>
        </x14:conditionalFormatting>
        <x14:conditionalFormatting xmlns:xm="http://schemas.microsoft.com/office/excel/2006/main">
          <x14:cfRule type="dataBar" id="{C42B1D7B-1148-A142-86CB-A3F466A2AD9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CP171:CP176</xm:sqref>
        </x14:conditionalFormatting>
        <x14:conditionalFormatting xmlns:xm="http://schemas.microsoft.com/office/excel/2006/main">
          <x14:cfRule type="dataBar" id="{E3A2B116-2B30-074A-9829-2C942AF0065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CS171:CS176</xm:sqref>
        </x14:conditionalFormatting>
        <x14:conditionalFormatting xmlns:xm="http://schemas.microsoft.com/office/excel/2006/main">
          <x14:cfRule type="dataBar" id="{6FE81D5A-5432-4C43-9DFE-3B619A0AC5A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CX171:CX176</xm:sqref>
        </x14:conditionalFormatting>
        <x14:conditionalFormatting xmlns:xm="http://schemas.microsoft.com/office/excel/2006/main">
          <x14:cfRule type="dataBar" id="{E6BA773F-9176-7645-B9B9-DDA660E399A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DG171:DG176</xm:sqref>
        </x14:conditionalFormatting>
        <x14:conditionalFormatting xmlns:xm="http://schemas.microsoft.com/office/excel/2006/main">
          <x14:cfRule type="dataBar" id="{1D9DD2C3-4250-2F49-93FE-A52D423243F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DH171:DH176</xm:sqref>
        </x14:conditionalFormatting>
        <x14:conditionalFormatting xmlns:xm="http://schemas.microsoft.com/office/excel/2006/main">
          <x14:cfRule type="dataBar" id="{F4CB1B1F-9052-C648-B207-FC56AA4CBA8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CV171:CV176</xm:sqref>
        </x14:conditionalFormatting>
        <x14:conditionalFormatting xmlns:xm="http://schemas.microsoft.com/office/excel/2006/main">
          <x14:cfRule type="dataBar" id="{D02E3ACE-30F4-CA48-97A5-0947D4DCCA2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CN171:CN176</xm:sqref>
        </x14:conditionalFormatting>
        <x14:conditionalFormatting xmlns:xm="http://schemas.microsoft.com/office/excel/2006/main">
          <x14:cfRule type="dataBar" id="{D8D3E581-585B-DA4F-9392-13CE29A8F39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CZ171:CZ176</xm:sqref>
        </x14:conditionalFormatting>
        <x14:conditionalFormatting xmlns:xm="http://schemas.microsoft.com/office/excel/2006/main">
          <x14:cfRule type="dataBar" id="{18F43EF0-9EE5-D443-B359-E9F18C67609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CU171:CU176</xm:sqref>
        </x14:conditionalFormatting>
        <x14:conditionalFormatting xmlns:xm="http://schemas.microsoft.com/office/excel/2006/main">
          <x14:cfRule type="dataBar" id="{E84A6747-E452-8543-A8E9-EB7556CC124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CR171:CR176</xm:sqref>
        </x14:conditionalFormatting>
        <x14:conditionalFormatting xmlns:xm="http://schemas.microsoft.com/office/excel/2006/main">
          <x14:cfRule type="dataBar" id="{1CFE9AB6-1B22-8045-ACC9-419F03028DF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CO171:CO176</xm:sqref>
        </x14:conditionalFormatting>
        <x14:conditionalFormatting xmlns:xm="http://schemas.microsoft.com/office/excel/2006/main">
          <x14:cfRule type="dataBar" id="{45099E41-B921-514A-A1CD-1C233362D41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DF171:DF176</xm:sqref>
        </x14:conditionalFormatting>
        <x14:conditionalFormatting xmlns:xm="http://schemas.microsoft.com/office/excel/2006/main">
          <x14:cfRule type="dataBar" id="{C82FB3AF-8245-5E4E-9EB6-F156BBFD04E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DE171:DE176</xm:sqref>
        </x14:conditionalFormatting>
        <x14:conditionalFormatting xmlns:xm="http://schemas.microsoft.com/office/excel/2006/main">
          <x14:cfRule type="dataBar" id="{19A5F435-91B2-B042-859E-DB310B4BE50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DC171:DC176</xm:sqref>
        </x14:conditionalFormatting>
        <x14:conditionalFormatting xmlns:xm="http://schemas.microsoft.com/office/excel/2006/main">
          <x14:cfRule type="dataBar" id="{26BEBAD5-A80D-814A-A6DF-F3915BD35C4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DD171:DD176</xm:sqref>
        </x14:conditionalFormatting>
        <x14:conditionalFormatting xmlns:xm="http://schemas.microsoft.com/office/excel/2006/main">
          <x14:cfRule type="dataBar" id="{7A6F77B2-160E-1D4B-ADEC-B18C1E6C9D7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DI171:DI176</xm:sqref>
        </x14:conditionalFormatting>
        <x14:conditionalFormatting xmlns:xm="http://schemas.microsoft.com/office/excel/2006/main">
          <x14:cfRule type="dataBar" id="{2EE5B3B1-BA75-8144-882F-2A9196CD394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CM171:CM176</xm:sqref>
        </x14:conditionalFormatting>
        <x14:conditionalFormatting xmlns:xm="http://schemas.microsoft.com/office/excel/2006/main">
          <x14:cfRule type="dataBar" id="{283C93F7-3E5A-6F48-BCCC-F258B0A378D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BG16:BG23</xm:sqref>
        </x14:conditionalFormatting>
        <x14:conditionalFormatting xmlns:xm="http://schemas.microsoft.com/office/excel/2006/main">
          <x14:cfRule type="iconSet" priority="147" id="{E25B06E3-08B6-084D-B03E-EB520AAA0BDC}">
            <x14:iconSet iconSet="3Symbols2" custom="1">
              <x14:cfvo type="percent">
                <xm:f>0</xm:f>
              </x14:cfvo>
              <x14:cfvo type="num">
                <xm:f>50</xm:f>
              </x14:cfvo>
              <x14:cfvo type="num">
                <xm:f>50</xm:f>
              </x14:cfvo>
              <x14:cfIcon iconSet="NoIcons" iconId="0"/>
              <x14:cfIcon iconSet="3Symbols2" iconId="0"/>
              <x14:cfIcon iconSet="3Symbols2" iconId="2"/>
            </x14:iconSet>
          </x14:cfRule>
          <xm:sqref>DF32:DF35 DF37:DF41</xm:sqref>
        </x14:conditionalFormatting>
        <x14:conditionalFormatting xmlns:xm="http://schemas.microsoft.com/office/excel/2006/main">
          <x14:cfRule type="iconSet" priority="142" id="{73CDB36B-A2F1-744C-A9C6-955D7DF7825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CP16:CP35</xm:sqref>
        </x14:conditionalFormatting>
        <x14:conditionalFormatting xmlns:xm="http://schemas.microsoft.com/office/excel/2006/main">
          <x14:cfRule type="iconSet" priority="140" id="{11E3BAC5-9C29-534D-BF5B-61D785CE25C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BG16:BG26</xm:sqref>
        </x14:conditionalFormatting>
        <x14:conditionalFormatting xmlns:xm="http://schemas.microsoft.com/office/excel/2006/main">
          <x14:cfRule type="iconSet" priority="139" id="{79380755-9DEB-5949-AEF9-1BEDDFC664C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DT16:DT22</xm:sqref>
        </x14:conditionalFormatting>
        <x14:conditionalFormatting xmlns:xm="http://schemas.microsoft.com/office/excel/2006/main">
          <x14:cfRule type="iconSet" priority="137" id="{F3D5EDB2-462F-924D-83A6-2756482F5AF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CS16:CS35</xm:sqref>
        </x14:conditionalFormatting>
        <x14:conditionalFormatting xmlns:xm="http://schemas.microsoft.com/office/excel/2006/main">
          <x14:cfRule type="iconSet" priority="136" id="{5D7D10A4-B7C7-9646-979B-4FEAD0EF551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CX16:CX35</xm:sqref>
        </x14:conditionalFormatting>
        <x14:conditionalFormatting xmlns:xm="http://schemas.microsoft.com/office/excel/2006/main">
          <x14:cfRule type="iconSet" priority="135" id="{06403189-DBDA-D749-BE99-7383B204F34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DG16:DG35</xm:sqref>
        </x14:conditionalFormatting>
        <x14:conditionalFormatting xmlns:xm="http://schemas.microsoft.com/office/excel/2006/main">
          <x14:cfRule type="iconSet" priority="134" id="{4721BAF3-5F84-2D4F-9F71-84831B59408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BO16:BO26</xm:sqref>
        </x14:conditionalFormatting>
        <x14:conditionalFormatting xmlns:xm="http://schemas.microsoft.com/office/excel/2006/main">
          <x14:cfRule type="iconSet" priority="133" id="{C98D78F1-6EA2-4C4A-909F-055E64E10EF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BX16:BX26</xm:sqref>
        </x14:conditionalFormatting>
        <x14:conditionalFormatting xmlns:xm="http://schemas.microsoft.com/office/excel/2006/main">
          <x14:cfRule type="iconSet" priority="132" id="{0CB4BA35-2287-7D4C-9AA8-8DDF527BBBB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BJ16:BJ26</xm:sqref>
        </x14:conditionalFormatting>
        <x14:conditionalFormatting xmlns:xm="http://schemas.microsoft.com/office/excel/2006/main">
          <x14:cfRule type="iconSet" priority="130" id="{F2F4A7C0-11AA-304F-A35C-7EE26882342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BE16:BE23</xm:sqref>
        </x14:conditionalFormatting>
        <x14:conditionalFormatting xmlns:xm="http://schemas.microsoft.com/office/excel/2006/main">
          <x14:cfRule type="iconSet" priority="129" id="{825CA249-3F78-F440-BFAB-9B93C6BCF93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BF16:BF26</xm:sqref>
        </x14:conditionalFormatting>
        <x14:conditionalFormatting xmlns:xm="http://schemas.microsoft.com/office/excel/2006/main">
          <x14:cfRule type="iconSet" priority="128" id="{F78A3147-81E5-034C-B15D-7C3B772CAF8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BI16:BI23</xm:sqref>
        </x14:conditionalFormatting>
        <x14:conditionalFormatting xmlns:xm="http://schemas.microsoft.com/office/excel/2006/main">
          <x14:cfRule type="iconSet" priority="127" id="{A07F2BF5-E597-2F4A-8C33-5699EFE0EDE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BK16:BK26</xm:sqref>
        </x14:conditionalFormatting>
        <x14:conditionalFormatting xmlns:xm="http://schemas.microsoft.com/office/excel/2006/main">
          <x14:cfRule type="iconSet" priority="126" id="{AD937EDE-02C5-5B46-BFB3-71C34598553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BL16:BL26</xm:sqref>
        </x14:conditionalFormatting>
        <x14:conditionalFormatting xmlns:xm="http://schemas.microsoft.com/office/excel/2006/main">
          <x14:cfRule type="iconSet" priority="125" id="{AA05EE61-47C4-8949-9B9B-54AD2FE937F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BM16:BM26</xm:sqref>
        </x14:conditionalFormatting>
        <x14:conditionalFormatting xmlns:xm="http://schemas.microsoft.com/office/excel/2006/main">
          <x14:cfRule type="iconSet" priority="124" id="{044A84EA-AE17-D548-AD6A-A38728A7E70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BP16:BP26</xm:sqref>
        </x14:conditionalFormatting>
        <x14:conditionalFormatting xmlns:xm="http://schemas.microsoft.com/office/excel/2006/main">
          <x14:cfRule type="iconSet" priority="123" id="{DBE7434A-4035-2342-B549-F8A499C8116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BQ16:BQ26</xm:sqref>
        </x14:conditionalFormatting>
        <x14:conditionalFormatting xmlns:xm="http://schemas.microsoft.com/office/excel/2006/main">
          <x14:cfRule type="iconSet" priority="122" id="{92BBE7E8-D427-E147-B474-F51D464211F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BR16:BR26</xm:sqref>
        </x14:conditionalFormatting>
        <x14:conditionalFormatting xmlns:xm="http://schemas.microsoft.com/office/excel/2006/main">
          <x14:cfRule type="iconSet" priority="117" id="{4B5594E1-633F-5B48-9F16-8888932059C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BG32:BG42</xm:sqref>
        </x14:conditionalFormatting>
        <x14:conditionalFormatting xmlns:xm="http://schemas.microsoft.com/office/excel/2006/main">
          <x14:cfRule type="iconSet" priority="116" id="{AE7A634A-E8F4-4440-A378-C59D85FD24F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BO32:BO42</xm:sqref>
        </x14:conditionalFormatting>
        <x14:conditionalFormatting xmlns:xm="http://schemas.microsoft.com/office/excel/2006/main">
          <x14:cfRule type="iconSet" priority="115" id="{4F364027-FDB0-A14C-9A2C-898EB32F941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BX32:BX42</xm:sqref>
        </x14:conditionalFormatting>
        <x14:conditionalFormatting xmlns:xm="http://schemas.microsoft.com/office/excel/2006/main">
          <x14:cfRule type="iconSet" priority="114" id="{5A9654C6-E3C8-3E47-9BCF-7D8D4F0749B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BJ32:BJ42</xm:sqref>
        </x14:conditionalFormatting>
        <x14:conditionalFormatting xmlns:xm="http://schemas.microsoft.com/office/excel/2006/main">
          <x14:cfRule type="iconSet" priority="113" id="{A9A9BF72-D3CD-6B45-8E95-75F3C5795DE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BE32:BE39</xm:sqref>
        </x14:conditionalFormatting>
        <x14:conditionalFormatting xmlns:xm="http://schemas.microsoft.com/office/excel/2006/main">
          <x14:cfRule type="iconSet" priority="112" id="{F959A959-2EC9-DF4A-94A1-52651981970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BF32:BF42</xm:sqref>
        </x14:conditionalFormatting>
        <x14:conditionalFormatting xmlns:xm="http://schemas.microsoft.com/office/excel/2006/main">
          <x14:cfRule type="iconSet" priority="111" id="{FA91FCE7-BC91-4C41-A578-39602CFB561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BI32:BI39</xm:sqref>
        </x14:conditionalFormatting>
        <x14:conditionalFormatting xmlns:xm="http://schemas.microsoft.com/office/excel/2006/main">
          <x14:cfRule type="iconSet" priority="110" id="{99175332-3580-AA4C-A6B1-F09D8245352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BK32:BK42</xm:sqref>
        </x14:conditionalFormatting>
        <x14:conditionalFormatting xmlns:xm="http://schemas.microsoft.com/office/excel/2006/main">
          <x14:cfRule type="iconSet" priority="109" id="{A75C31A7-732A-D647-A46B-02162ED9F06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BL32:BL42</xm:sqref>
        </x14:conditionalFormatting>
        <x14:conditionalFormatting xmlns:xm="http://schemas.microsoft.com/office/excel/2006/main">
          <x14:cfRule type="iconSet" priority="108" id="{EC9F3DAC-D4FA-494B-9C63-178A0D3D67F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BM32:BM42</xm:sqref>
        </x14:conditionalFormatting>
        <x14:conditionalFormatting xmlns:xm="http://schemas.microsoft.com/office/excel/2006/main">
          <x14:cfRule type="iconSet" priority="107" id="{EB5F0D78-2AC0-D344-9D03-B8FDF3FF934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BP32:BP42</xm:sqref>
        </x14:conditionalFormatting>
        <x14:conditionalFormatting xmlns:xm="http://schemas.microsoft.com/office/excel/2006/main">
          <x14:cfRule type="iconSet" priority="106" id="{776B43B6-FD3D-9048-A679-D7BF98E2D9C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BQ32:BQ42</xm:sqref>
        </x14:conditionalFormatting>
        <x14:conditionalFormatting xmlns:xm="http://schemas.microsoft.com/office/excel/2006/main">
          <x14:cfRule type="iconSet" priority="105" id="{C9EF62F4-BEE6-594E-9DF9-4D10D5684D6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BR32:BR42</xm:sqref>
        </x14:conditionalFormatting>
        <x14:conditionalFormatting xmlns:xm="http://schemas.microsoft.com/office/excel/2006/main">
          <x14:cfRule type="iconSet" priority="100" id="{8D0B2687-5964-A14F-95D2-74825042251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BG51:BG61</xm:sqref>
        </x14:conditionalFormatting>
        <x14:conditionalFormatting xmlns:xm="http://schemas.microsoft.com/office/excel/2006/main">
          <x14:cfRule type="iconSet" priority="99" id="{73590C3D-4559-9342-8350-7A09AA879DE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BO51:BO61</xm:sqref>
        </x14:conditionalFormatting>
        <x14:conditionalFormatting xmlns:xm="http://schemas.microsoft.com/office/excel/2006/main">
          <x14:cfRule type="iconSet" priority="98" id="{E75DD595-733B-7944-9289-5A7A17DC3C9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BX51:BX61</xm:sqref>
        </x14:conditionalFormatting>
        <x14:conditionalFormatting xmlns:xm="http://schemas.microsoft.com/office/excel/2006/main">
          <x14:cfRule type="iconSet" priority="97" id="{BE4DAFED-622A-4441-ADE1-321217298DC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BJ51:BJ61</xm:sqref>
        </x14:conditionalFormatting>
        <x14:conditionalFormatting xmlns:xm="http://schemas.microsoft.com/office/excel/2006/main">
          <x14:cfRule type="iconSet" priority="96" id="{F9E06A67-4CB8-4448-AD93-B5B35D57FD9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BE51:BE58</xm:sqref>
        </x14:conditionalFormatting>
        <x14:conditionalFormatting xmlns:xm="http://schemas.microsoft.com/office/excel/2006/main">
          <x14:cfRule type="iconSet" priority="95" id="{60ED2DAC-91CC-7D47-81C7-C6688DE05FE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BF51:BF61</xm:sqref>
        </x14:conditionalFormatting>
        <x14:conditionalFormatting xmlns:xm="http://schemas.microsoft.com/office/excel/2006/main">
          <x14:cfRule type="iconSet" priority="94" id="{50A80B84-AE0F-AB4B-A7CF-214E4D19343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BI51:BI58</xm:sqref>
        </x14:conditionalFormatting>
        <x14:conditionalFormatting xmlns:xm="http://schemas.microsoft.com/office/excel/2006/main">
          <x14:cfRule type="iconSet" priority="93" id="{92A2F805-2606-2240-8A23-5BCAC2CEF48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BK51:BK61</xm:sqref>
        </x14:conditionalFormatting>
        <x14:conditionalFormatting xmlns:xm="http://schemas.microsoft.com/office/excel/2006/main">
          <x14:cfRule type="iconSet" priority="92" id="{FE8565F3-399A-3944-A8F1-710B0EF402F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BL51:BL61</xm:sqref>
        </x14:conditionalFormatting>
        <x14:conditionalFormatting xmlns:xm="http://schemas.microsoft.com/office/excel/2006/main">
          <x14:cfRule type="iconSet" priority="91" id="{F105218A-03AE-1047-B774-2E613DD5258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BM51:BM61</xm:sqref>
        </x14:conditionalFormatting>
        <x14:conditionalFormatting xmlns:xm="http://schemas.microsoft.com/office/excel/2006/main">
          <x14:cfRule type="iconSet" priority="90" id="{8C9E8B7B-9615-434C-A1BF-9EA559123CC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BP51:BP61</xm:sqref>
        </x14:conditionalFormatting>
        <x14:conditionalFormatting xmlns:xm="http://schemas.microsoft.com/office/excel/2006/main">
          <x14:cfRule type="iconSet" priority="89" id="{64D624AC-AF8E-AB48-9C3E-383BE60CAB9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BQ51:BQ61</xm:sqref>
        </x14:conditionalFormatting>
        <x14:conditionalFormatting xmlns:xm="http://schemas.microsoft.com/office/excel/2006/main">
          <x14:cfRule type="iconSet" priority="88" id="{D2C345C1-2CC4-724E-8735-F6077ACBE0C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BR51:BR61</xm:sqref>
        </x14:conditionalFormatting>
        <x14:conditionalFormatting xmlns:xm="http://schemas.microsoft.com/office/excel/2006/main">
          <x14:cfRule type="iconSet" priority="86" id="{87575905-4EEF-7E4B-8254-15DDC151C96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BY51:BY61</xm:sqref>
        </x14:conditionalFormatting>
        <x14:conditionalFormatting xmlns:xm="http://schemas.microsoft.com/office/excel/2006/main">
          <x14:cfRule type="iconSet" priority="85" id="{A57BD96C-19A0-7041-839D-D0083E5CDCE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BY16:BY26</xm:sqref>
        </x14:conditionalFormatting>
        <x14:conditionalFormatting xmlns:xm="http://schemas.microsoft.com/office/excel/2006/main">
          <x14:cfRule type="iconSet" priority="84" id="{A48777FF-E692-9E4E-AFB7-42B21E073FE6}">
            <x14:iconSet iconSet="3Flag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Flags" iconId="0"/>
            </x14:iconSet>
          </x14:cfRule>
          <xm:sqref>BZ51:BZ61</xm:sqref>
        </x14:conditionalFormatting>
        <x14:conditionalFormatting xmlns:xm="http://schemas.microsoft.com/office/excel/2006/main">
          <x14:cfRule type="iconSet" priority="82" id="{6DD32D55-37DA-5B4E-BF28-A9F145CDCD1B}">
            <x14:iconSet iconSet="3Symbols2" custom="1">
              <x14:cfvo type="percent">
                <xm:f>0</xm:f>
              </x14:cfvo>
              <x14:cfvo type="num">
                <xm:f>50</xm:f>
              </x14:cfvo>
              <x14:cfvo type="num">
                <xm:f>50</xm:f>
              </x14:cfvo>
              <x14:cfIcon iconSet="NoIcons" iconId="0"/>
              <x14:cfIcon iconSet="3Symbols2" iconId="0"/>
              <x14:cfIcon iconSet="3Symbols2" iconId="2"/>
            </x14:iconSet>
          </x14:cfRule>
          <xm:sqref>DF67:DF70</xm:sqref>
        </x14:conditionalFormatting>
        <x14:conditionalFormatting xmlns:xm="http://schemas.microsoft.com/office/excel/2006/main">
          <x14:cfRule type="iconSet" priority="79" id="{E965A33B-6780-D44D-9571-1FD476A5018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CP51:CP70</xm:sqref>
        </x14:conditionalFormatting>
        <x14:conditionalFormatting xmlns:xm="http://schemas.microsoft.com/office/excel/2006/main">
          <x14:cfRule type="iconSet" priority="78" id="{2FE50CE2-DEC3-F443-8C43-E7B26338904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CS51:CS70</xm:sqref>
        </x14:conditionalFormatting>
        <x14:conditionalFormatting xmlns:xm="http://schemas.microsoft.com/office/excel/2006/main">
          <x14:cfRule type="iconSet" priority="77" id="{F0EEB6AC-415B-634C-B2FF-FD81F7F97D2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CX51:CX70</xm:sqref>
        </x14:conditionalFormatting>
        <x14:conditionalFormatting xmlns:xm="http://schemas.microsoft.com/office/excel/2006/main">
          <x14:cfRule type="iconSet" priority="76" id="{750CCC5A-008A-0443-B4D6-33EA4D45FFC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DG51:DG70</xm:sqref>
        </x14:conditionalFormatting>
        <x14:conditionalFormatting xmlns:xm="http://schemas.microsoft.com/office/excel/2006/main">
          <x14:cfRule type="iconSet" priority="75" id="{8235CA83-F1C4-A94B-9F3A-9653DB02D02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CN51:CN70</xm:sqref>
        </x14:conditionalFormatting>
        <x14:conditionalFormatting xmlns:xm="http://schemas.microsoft.com/office/excel/2006/main">
          <x14:cfRule type="iconSet" priority="74" id="{78E6F31D-829F-3C4A-BACD-26A5DAA7A39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CU51:CU70</xm:sqref>
        </x14:conditionalFormatting>
        <x14:conditionalFormatting xmlns:xm="http://schemas.microsoft.com/office/excel/2006/main">
          <x14:cfRule type="iconSet" priority="73" id="{CEECA45E-6647-574C-954B-03301C4F2F1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DH51:DH70</xm:sqref>
        </x14:conditionalFormatting>
        <x14:conditionalFormatting xmlns:xm="http://schemas.microsoft.com/office/excel/2006/main">
          <x14:cfRule type="iconSet" priority="72" id="{6A55FBB2-5829-454E-804D-1AD34718E53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DH16:DH35</xm:sqref>
        </x14:conditionalFormatting>
        <x14:conditionalFormatting xmlns:xm="http://schemas.microsoft.com/office/excel/2006/main">
          <x14:cfRule type="iconSet" priority="71" id="{4AF8A61D-D97C-8C4F-B080-042357934DE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CV16:CV35</xm:sqref>
        </x14:conditionalFormatting>
        <x14:conditionalFormatting xmlns:xm="http://schemas.microsoft.com/office/excel/2006/main">
          <x14:cfRule type="iconSet" priority="70" id="{6493EB98-311E-3E4B-B78F-57EE9FF83F5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CN16:CN35</xm:sqref>
        </x14:conditionalFormatting>
        <x14:conditionalFormatting xmlns:xm="http://schemas.microsoft.com/office/excel/2006/main">
          <x14:cfRule type="iconSet" priority="69" id="{6E42E6DE-39B1-784E-B785-3F0813BDFA8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CY16:CY35</xm:sqref>
        </x14:conditionalFormatting>
        <x14:conditionalFormatting xmlns:xm="http://schemas.microsoft.com/office/excel/2006/main">
          <x14:cfRule type="iconSet" priority="68" id="{2209D5F0-C699-CF4A-84F7-10844024E0E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CZ16:CZ35</xm:sqref>
        </x14:conditionalFormatting>
        <x14:conditionalFormatting xmlns:xm="http://schemas.microsoft.com/office/excel/2006/main">
          <x14:cfRule type="iconSet" priority="67" id="{E3C43C2F-7B00-D146-B58A-CAD76347C36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DA16:DA35</xm:sqref>
        </x14:conditionalFormatting>
        <x14:conditionalFormatting xmlns:xm="http://schemas.microsoft.com/office/excel/2006/main">
          <x14:cfRule type="iconSet" priority="66" id="{BD0462B7-8372-994B-B3F6-531ECB20A11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DB16:DB35</xm:sqref>
        </x14:conditionalFormatting>
        <x14:conditionalFormatting xmlns:xm="http://schemas.microsoft.com/office/excel/2006/main">
          <x14:cfRule type="iconSet" priority="65" id="{568A5E9E-BBF6-9444-8ED8-49ED448DD33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CU16:CU35</xm:sqref>
        </x14:conditionalFormatting>
        <x14:conditionalFormatting xmlns:xm="http://schemas.microsoft.com/office/excel/2006/main">
          <x14:cfRule type="iconSet" priority="64" id="{BE8EC9E3-CD85-2844-AE8D-B74E8EE0A05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CR16:CR35</xm:sqref>
        </x14:conditionalFormatting>
        <x14:conditionalFormatting xmlns:xm="http://schemas.microsoft.com/office/excel/2006/main">
          <x14:cfRule type="iconSet" priority="63" id="{30DCC836-F05F-684D-AF86-7E0C339CE24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CO16:CO35</xm:sqref>
        </x14:conditionalFormatting>
        <x14:conditionalFormatting xmlns:xm="http://schemas.microsoft.com/office/excel/2006/main">
          <x14:cfRule type="iconSet" priority="60" id="{B683D8E8-7854-BE46-8207-4297FA6DA3F0}">
            <x14:iconSet iconSet="3Symbols2" custom="1">
              <x14:cfvo type="percent">
                <xm:f>0</xm:f>
              </x14:cfvo>
              <x14:cfvo type="num">
                <xm:f>50</xm:f>
              </x14:cfvo>
              <x14:cfvo type="num">
                <xm:f>50</xm:f>
              </x14:cfvo>
              <x14:cfIcon iconSet="NoIcons" iconId="0"/>
              <x14:cfIcon iconSet="3Symbols2" iconId="0"/>
              <x14:cfIcon iconSet="3Symbols2" iconId="2"/>
            </x14:iconSet>
          </x14:cfRule>
          <xm:sqref>DF152:DF155</xm:sqref>
        </x14:conditionalFormatting>
        <x14:conditionalFormatting xmlns:xm="http://schemas.microsoft.com/office/excel/2006/main">
          <x14:cfRule type="iconSet" priority="57" id="{11BD0524-F102-464E-AFFB-89EB00DE9FF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CP136:CP155</xm:sqref>
        </x14:conditionalFormatting>
        <x14:conditionalFormatting xmlns:xm="http://schemas.microsoft.com/office/excel/2006/main">
          <x14:cfRule type="iconSet" priority="56" id="{62480376-74AD-D744-898B-67A2E052407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CS136:CS155</xm:sqref>
        </x14:conditionalFormatting>
        <x14:conditionalFormatting xmlns:xm="http://schemas.microsoft.com/office/excel/2006/main">
          <x14:cfRule type="iconSet" priority="55" id="{FCCE3A01-2DDE-9A47-BD58-742AEC5F9AC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CX136:CX155</xm:sqref>
        </x14:conditionalFormatting>
        <x14:conditionalFormatting xmlns:xm="http://schemas.microsoft.com/office/excel/2006/main">
          <x14:cfRule type="iconSet" priority="54" id="{184887AC-8D68-5C47-A43B-DADD354217F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DG136:DG155</xm:sqref>
        </x14:conditionalFormatting>
        <x14:conditionalFormatting xmlns:xm="http://schemas.microsoft.com/office/excel/2006/main">
          <x14:cfRule type="iconSet" priority="53" id="{A7B8BD40-6D94-1B4A-9BBC-ECE959809C9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DH136:DH155</xm:sqref>
        </x14:conditionalFormatting>
        <x14:conditionalFormatting xmlns:xm="http://schemas.microsoft.com/office/excel/2006/main">
          <x14:cfRule type="iconSet" priority="52" id="{4CC3DC7D-E348-2E49-AFDF-3380C43C2B1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CV136:CV155</xm:sqref>
        </x14:conditionalFormatting>
        <x14:conditionalFormatting xmlns:xm="http://schemas.microsoft.com/office/excel/2006/main">
          <x14:cfRule type="iconSet" priority="51" id="{00570045-9F1A-6748-AAA2-4F3550A758B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CN136:CN155</xm:sqref>
        </x14:conditionalFormatting>
        <x14:conditionalFormatting xmlns:xm="http://schemas.microsoft.com/office/excel/2006/main">
          <x14:cfRule type="iconSet" priority="50" id="{AF913A1A-8D4F-E14A-8CEE-93467D7BDB0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CY136:CY155</xm:sqref>
        </x14:conditionalFormatting>
        <x14:conditionalFormatting xmlns:xm="http://schemas.microsoft.com/office/excel/2006/main">
          <x14:cfRule type="iconSet" priority="49" id="{232E3F86-377A-7E46-853B-245288ED568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CZ136:CZ155</xm:sqref>
        </x14:conditionalFormatting>
        <x14:conditionalFormatting xmlns:xm="http://schemas.microsoft.com/office/excel/2006/main">
          <x14:cfRule type="iconSet" priority="48" id="{CF0BC4C0-1C54-C045-8A4D-E0D74FB7AA3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DA136:DA155</xm:sqref>
        </x14:conditionalFormatting>
        <x14:conditionalFormatting xmlns:xm="http://schemas.microsoft.com/office/excel/2006/main">
          <x14:cfRule type="iconSet" priority="47" id="{85E873DD-F329-C245-8A5C-0CA6F7B4DD7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DB136:DB155</xm:sqref>
        </x14:conditionalFormatting>
        <x14:conditionalFormatting xmlns:xm="http://schemas.microsoft.com/office/excel/2006/main">
          <x14:cfRule type="iconSet" priority="46" id="{7E8B8681-4E8A-1743-8B30-6C0D92ECCCB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CU136:CU155</xm:sqref>
        </x14:conditionalFormatting>
        <x14:conditionalFormatting xmlns:xm="http://schemas.microsoft.com/office/excel/2006/main">
          <x14:cfRule type="iconSet" priority="45" id="{BAB967A7-890E-EB43-80B4-49CBEB29CEB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CR136:CR155</xm:sqref>
        </x14:conditionalFormatting>
        <x14:conditionalFormatting xmlns:xm="http://schemas.microsoft.com/office/excel/2006/main">
          <x14:cfRule type="iconSet" priority="44" id="{F0E2C549-C252-6A4D-AA1F-BF32CFD9E33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CO136:CO155</xm:sqref>
        </x14:conditionalFormatting>
        <x14:conditionalFormatting xmlns:xm="http://schemas.microsoft.com/office/excel/2006/main">
          <x14:cfRule type="iconSet" priority="40" id="{E466CAFC-0D02-5F47-B222-478858E3B21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CP171:CP176</xm:sqref>
        </x14:conditionalFormatting>
        <x14:conditionalFormatting xmlns:xm="http://schemas.microsoft.com/office/excel/2006/main">
          <x14:cfRule type="iconSet" priority="39" id="{8B00BEA0-F467-864F-A303-CE9E0E7C5AD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CS171:CS176</xm:sqref>
        </x14:conditionalFormatting>
        <x14:conditionalFormatting xmlns:xm="http://schemas.microsoft.com/office/excel/2006/main">
          <x14:cfRule type="iconSet" priority="38" id="{10862462-25EE-8B47-B023-0471CDB1852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CX171:CX176</xm:sqref>
        </x14:conditionalFormatting>
        <x14:conditionalFormatting xmlns:xm="http://schemas.microsoft.com/office/excel/2006/main">
          <x14:cfRule type="iconSet" priority="37" id="{032C4D79-7F6E-B44A-A84D-AC0D5FF0C2B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DG171:DG176</xm:sqref>
        </x14:conditionalFormatting>
        <x14:conditionalFormatting xmlns:xm="http://schemas.microsoft.com/office/excel/2006/main">
          <x14:cfRule type="iconSet" priority="36" id="{3E3F05B7-630F-2A4F-88E1-8F8515DDB12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DH171:DH176</xm:sqref>
        </x14:conditionalFormatting>
        <x14:conditionalFormatting xmlns:xm="http://schemas.microsoft.com/office/excel/2006/main">
          <x14:cfRule type="iconSet" priority="35" id="{63601082-F4A4-844E-995B-82A48D4A092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CV171:CV176</xm:sqref>
        </x14:conditionalFormatting>
        <x14:conditionalFormatting xmlns:xm="http://schemas.microsoft.com/office/excel/2006/main">
          <x14:cfRule type="iconSet" priority="34" id="{050132B5-D96D-5C4D-928B-CC38F51A8D4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CN171:CN176</xm:sqref>
        </x14:conditionalFormatting>
        <x14:conditionalFormatting xmlns:xm="http://schemas.microsoft.com/office/excel/2006/main">
          <x14:cfRule type="iconSet" priority="33" id="{01F9C77A-3BC6-0D4F-BE78-EB66D45624B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CY171:CY176</xm:sqref>
        </x14:conditionalFormatting>
        <x14:conditionalFormatting xmlns:xm="http://schemas.microsoft.com/office/excel/2006/main">
          <x14:cfRule type="iconSet" priority="32" id="{9A8AAFCD-E81B-6C4E-866D-D130BF6AFAF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CZ171:CZ176</xm:sqref>
        </x14:conditionalFormatting>
        <x14:conditionalFormatting xmlns:xm="http://schemas.microsoft.com/office/excel/2006/main">
          <x14:cfRule type="iconSet" priority="31" id="{E529E42A-57DB-2C4E-BD8B-A216F2CFB99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DA171:DA176</xm:sqref>
        </x14:conditionalFormatting>
        <x14:conditionalFormatting xmlns:xm="http://schemas.microsoft.com/office/excel/2006/main">
          <x14:cfRule type="iconSet" priority="30" id="{475D57E2-64EE-CF4B-B1E5-439E00EE4AF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DB171:DB176</xm:sqref>
        </x14:conditionalFormatting>
        <x14:conditionalFormatting xmlns:xm="http://schemas.microsoft.com/office/excel/2006/main">
          <x14:cfRule type="iconSet" priority="29" id="{8FDBA7AD-0733-2241-A588-B0E87F31821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CU171:CU176</xm:sqref>
        </x14:conditionalFormatting>
        <x14:conditionalFormatting xmlns:xm="http://schemas.microsoft.com/office/excel/2006/main">
          <x14:cfRule type="iconSet" priority="28" id="{4A80A400-778C-B24F-BD47-F6211230EE1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CR171:CR176</xm:sqref>
        </x14:conditionalFormatting>
        <x14:conditionalFormatting xmlns:xm="http://schemas.microsoft.com/office/excel/2006/main">
          <x14:cfRule type="iconSet" priority="27" id="{7CF7EDD5-6DDC-DD43-AE2E-D893268BE4D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CO171:CO176</xm:sqref>
        </x14:conditionalFormatting>
        <x14:conditionalFormatting xmlns:xm="http://schemas.microsoft.com/office/excel/2006/main">
          <x14:cfRule type="iconSet" priority="25" id="{F1E96FB9-C066-5940-AE48-5C53A6AA3A5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  <x14:cfIcon iconSet="NoIcons" iconId="0"/>
              <x14:cfIcon iconSet="NoIcons" iconId="0"/>
              <x14:cfIcon iconSet="3Stars" iconId="2"/>
            </x14:iconSet>
          </x14:cfRule>
          <xm:sqref>DF171:DF176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W58"/>
  <sheetViews>
    <sheetView showRuler="0" view="pageLayout" zoomScale="70" zoomScaleNormal="70" zoomScalePageLayoutView="70" workbookViewId="0">
      <selection activeCell="H15" sqref="H15"/>
    </sheetView>
  </sheetViews>
  <sheetFormatPr baseColWidth="10" defaultColWidth="9.1640625" defaultRowHeight="16.5" customHeight="1" x14ac:dyDescent="0"/>
  <cols>
    <col min="1" max="1" width="6.1640625" style="1" bestFit="1" customWidth="1"/>
    <col min="2" max="2" width="28.83203125" style="1" bestFit="1" customWidth="1"/>
    <col min="3" max="3" width="14.6640625" style="1" bestFit="1" customWidth="1"/>
    <col min="4" max="4" width="11.5" style="1" bestFit="1" customWidth="1"/>
    <col min="5" max="5" width="11.5" style="1" customWidth="1"/>
    <col min="6" max="6" width="14.6640625" style="1" bestFit="1" customWidth="1"/>
    <col min="7" max="7" width="12.83203125" style="1" customWidth="1"/>
    <col min="8" max="8" width="14" style="1" customWidth="1"/>
    <col min="9" max="9" width="14.6640625" style="1" bestFit="1" customWidth="1"/>
    <col min="10" max="10" width="13.33203125" style="1" customWidth="1"/>
    <col min="11" max="11" width="13.83203125" style="1" customWidth="1"/>
    <col min="12" max="12" width="12.6640625" style="1" customWidth="1"/>
    <col min="13" max="13" width="10" style="1" customWidth="1"/>
    <col min="14" max="14" width="10.5" style="1" customWidth="1"/>
    <col min="15" max="15" width="9.83203125" style="1" customWidth="1"/>
    <col min="16" max="16" width="9.83203125" style="1" bestFit="1" customWidth="1"/>
    <col min="17" max="17" width="10.6640625" style="1" customWidth="1"/>
    <col min="18" max="18" width="11.5" style="1" customWidth="1"/>
    <col min="19" max="19" width="10.1640625" style="1" customWidth="1"/>
    <col min="20" max="20" width="13.5" style="1" bestFit="1" customWidth="1"/>
    <col min="21" max="21" width="12.5" style="1" bestFit="1" customWidth="1"/>
    <col min="22" max="22" width="12.6640625" style="1" customWidth="1"/>
    <col min="23" max="16384" width="9.1640625" style="1"/>
  </cols>
  <sheetData>
    <row r="1" spans="1:22" ht="16.5" customHeight="1" thickBot="1">
      <c r="A1" s="1085"/>
      <c r="B1" s="1085"/>
      <c r="C1" s="1085"/>
      <c r="D1" s="17" t="s">
        <v>41</v>
      </c>
      <c r="E1" s="18">
        <v>6</v>
      </c>
      <c r="F1" s="17" t="s">
        <v>42</v>
      </c>
      <c r="G1" s="13"/>
      <c r="H1" s="15"/>
      <c r="I1" s="15"/>
      <c r="J1" s="15"/>
      <c r="K1" s="15"/>
      <c r="L1" s="15"/>
      <c r="M1" s="16"/>
      <c r="N1" s="13"/>
      <c r="O1" s="15"/>
      <c r="P1" s="19"/>
      <c r="Q1" s="20"/>
      <c r="R1" s="52"/>
      <c r="S1" s="52"/>
      <c r="T1" s="52"/>
      <c r="U1" s="15"/>
      <c r="V1" s="15"/>
    </row>
    <row r="2" spans="1:22" ht="16.5" customHeight="1">
      <c r="A2" s="16"/>
      <c r="B2" s="16"/>
      <c r="C2" s="16"/>
      <c r="D2" s="16"/>
      <c r="E2" s="16"/>
      <c r="F2" s="16"/>
      <c r="G2" s="16"/>
      <c r="H2" s="16"/>
      <c r="I2" s="16"/>
      <c r="J2" s="15"/>
      <c r="K2" s="15"/>
      <c r="L2" s="15"/>
      <c r="M2" s="16"/>
      <c r="N2" s="13"/>
      <c r="O2" s="15"/>
      <c r="P2" s="15"/>
      <c r="Q2" s="47"/>
      <c r="R2" s="1139" t="s">
        <v>10</v>
      </c>
      <c r="S2" s="1137" t="s">
        <v>11</v>
      </c>
      <c r="T2" s="1133" t="s">
        <v>53</v>
      </c>
      <c r="U2" s="1103"/>
      <c r="V2" s="15"/>
    </row>
    <row r="3" spans="1:22" ht="16.5" customHeight="1" thickBot="1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2"/>
      <c r="N3" s="13"/>
      <c r="O3" s="15"/>
      <c r="P3" s="53"/>
      <c r="Q3" s="54"/>
      <c r="R3" s="1140"/>
      <c r="S3" s="1138"/>
      <c r="T3" s="1134"/>
      <c r="U3" s="1103"/>
      <c r="V3" s="15"/>
    </row>
    <row r="4" spans="1:22" ht="16.5" customHeight="1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2" t="s">
        <v>53</v>
      </c>
      <c r="N4" s="22" t="s">
        <v>12</v>
      </c>
      <c r="O4" s="87" t="s">
        <v>19</v>
      </c>
      <c r="P4" s="1139" t="s">
        <v>43</v>
      </c>
      <c r="Q4" s="1133"/>
      <c r="R4" s="1143">
        <v>2</v>
      </c>
      <c r="S4" s="1136">
        <f>'Sept 12 vs UOIT'!L12+'Sept 18 vs Western'!L12</f>
        <v>0</v>
      </c>
      <c r="T4" s="1135">
        <f>'Sept 12 vs UOIT'!M12+'Sept 18 vs Western'!M12</f>
        <v>0</v>
      </c>
      <c r="U4" s="1120"/>
      <c r="V4" s="15"/>
    </row>
    <row r="5" spans="1:22" ht="16.5" customHeight="1" thickBot="1">
      <c r="A5" s="109">
        <v>30</v>
      </c>
      <c r="B5" s="108" t="s">
        <v>69</v>
      </c>
      <c r="C5" s="23">
        <f>'Sept 12 vs UOIT'!C5+'Sept 18 vs Western'!C5+'Sept 24 @ York'!C5+'Sept 25 vs UOIT'!C5+'Oct 3 vs York'!C5+'Oct 24 @ Cornell'!C5+'no game'!C5</f>
        <v>0.83883333333333332</v>
      </c>
      <c r="D5" s="24">
        <f>'Sept 12 vs UOIT'!D5+'Sept 18 vs Western'!D5+'Sept 24 @ York'!D5+'Sept 25 vs UOIT'!D5+'Oct 3 vs York'!D5+'Oct 24 @ Cornell'!D5+'no game'!D5</f>
        <v>50.33</v>
      </c>
      <c r="E5" s="23">
        <f>'Sept 12 vs UOIT'!E5+'Sept 18 vs Western'!E5+'Sept 24 @ York'!E5+'Sept 25 vs UOIT'!E5+'Oct 3 vs York'!E5+'Oct 24 @ Cornell'!E5+'no game'!E5</f>
        <v>24</v>
      </c>
      <c r="F5" s="23">
        <f>'Sept 12 vs UOIT'!F5+'Sept 18 vs Western'!F5+'Sept 24 @ York'!F5+'Sept 25 vs UOIT'!F5+'Oct 3 vs York'!F5+'Oct 24 @ Cornell'!F5+'no game'!F5</f>
        <v>22</v>
      </c>
      <c r="G5" s="25">
        <f>F5/E5</f>
        <v>0.91666666666666663</v>
      </c>
      <c r="H5" s="23">
        <f>'Sept 12 vs UOIT'!H5+'Sept 18 vs Western'!H5+'Sept 24 @ York'!H5+'Sept 25 vs UOIT'!H5+'Oct 3 vs York'!H5+'Oct 24 @ Cornell'!H5+'no game'!H5</f>
        <v>2</v>
      </c>
      <c r="I5" s="23">
        <f>'Sept 12 vs UOIT'!I5+'Sept 18 vs Western'!I5+'Sept 24 @ York'!I5+'Sept 25 vs UOIT'!I5+'Oct 3 vs York'!I5+'Oct 24 @ Cornell'!I5+'no game'!I5</f>
        <v>0</v>
      </c>
      <c r="J5" s="24">
        <f>H5/C5</f>
        <v>2.3842638585336777</v>
      </c>
      <c r="K5" s="23">
        <f>'Sept 12 vs UOIT'!K5+'Sept 18 vs Western'!K5+'Sept 24 @ York'!K5+'Sept 25 vs UOIT'!K5+'Oct 3 vs York'!K5+'Oct 24 @ Cornell'!K5+'no game'!K5</f>
        <v>0</v>
      </c>
      <c r="L5" s="23">
        <f>'Sept 12 vs UOIT'!L5+'Sept 18 vs Western'!L5+'Sept 24 @ York'!L5+'Sept 25 vs UOIT'!L5+'Oct 3 vs York'!L5+'Oct 24 @ Cornell'!L5+'no game'!L5</f>
        <v>0</v>
      </c>
      <c r="M5" s="23">
        <f>'Sept 12 vs UOIT'!M5+'Sept 18 vs Western'!M5+'Sept 24 @ York'!M5+'Sept 25 vs UOIT'!M5+'Oct 3 vs York'!M5+'Oct 24 @ Cornell'!M5+'no game'!M5</f>
        <v>0</v>
      </c>
      <c r="N5" s="23">
        <f>'Sept 12 vs UOIT'!N5+'Sept 18 vs Western'!N5+'Sept 24 @ York'!N5+'Sept 25 vs UOIT'!N5+'Oct 3 vs York'!N5+'Oct 24 @ Cornell'!N5+'no game'!N5</f>
        <v>0</v>
      </c>
      <c r="O5" s="91">
        <v>0</v>
      </c>
      <c r="P5" s="1141"/>
      <c r="Q5" s="1142"/>
      <c r="R5" s="1143"/>
      <c r="S5" s="1136"/>
      <c r="T5" s="1135"/>
      <c r="U5" s="1120"/>
      <c r="V5" s="15"/>
    </row>
    <row r="6" spans="1:22" ht="16.5" customHeight="1">
      <c r="A6" s="109">
        <v>28</v>
      </c>
      <c r="B6" s="108" t="s">
        <v>97</v>
      </c>
      <c r="C6" s="23">
        <v>0.33</v>
      </c>
      <c r="D6" s="24">
        <f>'Sept 12 vs UOIT'!D6+'Sept 18 vs Western'!D6+'Sept 24 @ York'!D6+'Sept 25 vs UOIT'!D6+'Oct 3 vs York'!D6+'Oct 24 @ Cornell'!D6+'no game'!D6</f>
        <v>20</v>
      </c>
      <c r="E6" s="23">
        <f>'Sept 12 vs UOIT'!E6+'Sept 18 vs Western'!E6+'Sept 24 @ York'!E6+'Sept 25 vs UOIT'!E6+'Oct 3 vs York'!E6+'Oct 24 @ Cornell'!E6+'no game'!E6</f>
        <v>13</v>
      </c>
      <c r="F6" s="23">
        <f>'Sept 12 vs UOIT'!F6+'Sept 18 vs Western'!F6+'Sept 24 @ York'!F6+'Sept 25 vs UOIT'!F6+'Oct 3 vs York'!F6+'Oct 24 @ Cornell'!F6+'no game'!F6</f>
        <v>12</v>
      </c>
      <c r="G6" s="25">
        <f>F6/E6</f>
        <v>0.92307692307692313</v>
      </c>
      <c r="H6" s="23">
        <f>'Sept 12 vs UOIT'!H6+'Sept 18 vs Western'!H6+'Sept 24 @ York'!H6+'Sept 25 vs UOIT'!H6+'Oct 3 vs York'!H6+'Oct 24 @ Cornell'!H6+'no game'!H6</f>
        <v>1</v>
      </c>
      <c r="I6" s="23">
        <f>'Sept 12 vs UOIT'!I6+'Sept 18 vs Western'!I6+'Sept 24 @ York'!I6+'Sept 25 vs UOIT'!I6+'Oct 3 vs York'!I6+'Oct 24 @ Cornell'!I6+'no game'!I6</f>
        <v>0</v>
      </c>
      <c r="J6" s="24">
        <f>H6/C6</f>
        <v>3.0303030303030303</v>
      </c>
      <c r="K6" s="23">
        <f>'Sept 12 vs UOIT'!K6+'Sept 18 vs Western'!K6+'Sept 24 @ York'!K6+'Sept 25 vs UOIT'!K6+'Oct 3 vs York'!K6+'Oct 24 @ Cornell'!K6+'no game'!K6</f>
        <v>0</v>
      </c>
      <c r="L6" s="23">
        <f>'Sept 12 vs UOIT'!L6+'Sept 18 vs Western'!L6+'Sept 24 @ York'!L6+'Sept 25 vs UOIT'!L6+'Oct 3 vs York'!L6+'Oct 24 @ Cornell'!L6+'no game'!L6</f>
        <v>0</v>
      </c>
      <c r="M6" s="23">
        <f>'Sept 12 vs UOIT'!M6+'Sept 18 vs Western'!M6+'Sept 24 @ York'!M6+'Sept 25 vs UOIT'!M6+'Oct 3 vs York'!M6+'Oct 24 @ Cornell'!M6+'no game'!M6</f>
        <v>0</v>
      </c>
      <c r="N6" s="23">
        <f>'Sept 12 vs UOIT'!N6+'Sept 18 vs Western'!N6+'Sept 24 @ York'!N6+'Sept 25 vs UOIT'!N6+'Oct 3 vs York'!N6+'Oct 24 @ Cornell'!N6+'no game'!N6</f>
        <v>0</v>
      </c>
      <c r="O6" s="91">
        <v>0</v>
      </c>
      <c r="P6" s="1139" t="s">
        <v>44</v>
      </c>
      <c r="Q6" s="1133"/>
      <c r="R6" s="1143">
        <v>0</v>
      </c>
      <c r="S6" s="1136">
        <v>2</v>
      </c>
      <c r="T6" s="1135">
        <v>1</v>
      </c>
      <c r="U6" s="1120"/>
      <c r="V6" s="15"/>
    </row>
    <row r="7" spans="1:22" ht="16.5" customHeight="1" thickBot="1">
      <c r="A7" s="109">
        <v>1</v>
      </c>
      <c r="B7" s="108" t="s">
        <v>96</v>
      </c>
      <c r="C7" s="23">
        <f>'Sept 12 vs UOIT'!C7+'Sept 18 vs Western'!C7+'Sept 24 @ York'!C7+'Sept 25 vs UOIT'!C7+'Oct 3 vs York'!C7+'Oct 24 @ Cornell'!C7+'no game'!C7</f>
        <v>0.33333333333333331</v>
      </c>
      <c r="D7" s="24">
        <f>'Sept 12 vs UOIT'!D7+'Sept 18 vs Western'!D7+'Sept 24 @ York'!D7+'Sept 25 vs UOIT'!D7+'Oct 3 vs York'!D7+'Oct 24 @ Cornell'!D7+'no game'!D7</f>
        <v>20</v>
      </c>
      <c r="E7" s="23">
        <f>'Sept 12 vs UOIT'!E7+'Sept 18 vs Western'!E7+'Sept 24 @ York'!E7+'Sept 25 vs UOIT'!E7+'Oct 3 vs York'!E7+'Oct 24 @ Cornell'!E7+'no game'!E7</f>
        <v>15</v>
      </c>
      <c r="F7" s="23">
        <f>'Sept 12 vs UOIT'!F7+'Sept 18 vs Western'!F7+'Sept 24 @ York'!F7+'Sept 25 vs UOIT'!F7+'Oct 3 vs York'!F7+'Oct 24 @ Cornell'!F7+'no game'!F7</f>
        <v>15</v>
      </c>
      <c r="G7" s="25">
        <f>F7/E7</f>
        <v>1</v>
      </c>
      <c r="H7" s="23">
        <f>'Sept 12 vs UOIT'!H7+'Sept 18 vs Western'!H7+'Sept 24 @ York'!H7+'Sept 25 vs UOIT'!H7+'Oct 3 vs York'!H7+'Oct 24 @ Cornell'!H7+'no game'!H7</f>
        <v>0</v>
      </c>
      <c r="I7" s="23">
        <f>'Sept 12 vs UOIT'!I7+'Sept 18 vs Western'!I7+'Sept 24 @ York'!I7+'Sept 25 vs UOIT'!I7+'Oct 3 vs York'!I7+'Oct 24 @ Cornell'!I7+'no game'!I7</f>
        <v>0</v>
      </c>
      <c r="J7" s="24">
        <f>H7/C7</f>
        <v>0</v>
      </c>
      <c r="K7" s="23">
        <f>'Sept 12 vs UOIT'!K7+'Sept 18 vs Western'!K7+'Sept 24 @ York'!K7+'Sept 25 vs UOIT'!K7+'Oct 3 vs York'!K7+'Oct 24 @ Cornell'!K9+'no game'!K7</f>
        <v>1</v>
      </c>
      <c r="L7" s="23">
        <f>'Sept 12 vs UOIT'!L7+'Sept 18 vs Western'!L7+'Sept 24 @ York'!L7+'Sept 25 vs UOIT'!L7+'Oct 3 vs York'!L7+'Oct 24 @ Cornell'!L7+'no game'!L7</f>
        <v>0</v>
      </c>
      <c r="M7" s="23">
        <f>'Sept 12 vs UOIT'!M7+'Sept 18 vs Western'!M7+'Sept 24 @ York'!M7+'Sept 25 vs UOIT'!M7+'Oct 3 vs York'!M7+'Oct 24 @ Cornell'!M7+'no game'!M7</f>
        <v>0</v>
      </c>
      <c r="N7" s="23">
        <f>'Sept 12 vs UOIT'!N7+'Sept 18 vs Western'!N7+'Sept 24 @ York'!N7+'Sept 25 vs UOIT'!N7+'Oct 3 vs York'!N7+'Oct 24 @ Cornell'!N7+'no game'!N7</f>
        <v>0</v>
      </c>
      <c r="O7" s="91">
        <v>0</v>
      </c>
      <c r="P7" s="1141"/>
      <c r="Q7" s="1142"/>
      <c r="R7" s="1143"/>
      <c r="S7" s="1136"/>
      <c r="T7" s="1135"/>
      <c r="U7" s="1120"/>
      <c r="V7" s="15"/>
    </row>
    <row r="8" spans="1:22" ht="16.5" customHeight="1" thickBot="1">
      <c r="A8" s="109">
        <v>29</v>
      </c>
      <c r="B8" s="108" t="s">
        <v>70</v>
      </c>
      <c r="C8" s="23">
        <f>'Sept 12 vs UOIT'!C10+'Sept 18 vs Western'!C8+'Sept 24 @ York'!C8+'Sept 25 vs UOIT'!C8+'Oct 3 vs York'!C8+'Oct 24 @ Cornell'!C8+'no game'!C8</f>
        <v>3.0000000000000004</v>
      </c>
      <c r="D8" s="24">
        <f>'Sept 12 vs UOIT'!D10+'Sept 18 vs Western'!D8+'Sept 24 @ York'!D8+'Sept 25 vs UOIT'!D8+'Oct 3 vs York'!D8+'Oct 24 @ Cornell'!D8+'no game'!D8</f>
        <v>180</v>
      </c>
      <c r="E8" s="23">
        <f>'Sept 12 vs UOIT'!E10+'Sept 18 vs Western'!E8+'Sept 24 @ York'!E8+'Sept 25 vs UOIT'!E8+'Oct 3 vs York'!E8+'Oct 24 @ Cornell'!E8+'no game'!E8</f>
        <v>92</v>
      </c>
      <c r="F8" s="23">
        <f>'Sept 12 vs UOIT'!F10+'Sept 18 vs Western'!F8+'Sept 24 @ York'!F8+'Sept 25 vs UOIT'!F8+'Oct 3 vs York'!F8+'Oct 24 @ Cornell'!F8+'no game'!F8</f>
        <v>88</v>
      </c>
      <c r="G8" s="25">
        <f>F8/E8</f>
        <v>0.95652173913043481</v>
      </c>
      <c r="H8" s="23">
        <f>'Sept 12 vs UOIT'!H8+'Sept 18 vs Western'!H8+'Sept 24 @ York'!H8+'Sept 25 vs UOIT'!H8+'Oct 3 vs York'!H8+'Oct 24 @ Cornell'!H8+'no game'!H8</f>
        <v>4</v>
      </c>
      <c r="I8" s="23">
        <f>'Sept 12 vs UOIT'!I10+'Sept 18 vs Western'!I8+'Sept 24 @ York'!I8+'Sept 25 vs UOIT'!I8+'Oct 3 vs York'!I8+'Oct 24 @ Cornell'!I8+'no game'!I8</f>
        <v>1</v>
      </c>
      <c r="J8" s="24">
        <f>H8/C8</f>
        <v>1.333333333333333</v>
      </c>
      <c r="K8" s="23">
        <f>'Sept 12 vs UOIT'!K8+'Sept 18 vs Western'!K8+'Sept 24 @ York'!K8+'Sept 25 vs UOIT'!K8+'Oct 3 vs York'!K8+'Oct 24 @ Cornell'!K8+'no game'!K8</f>
        <v>1</v>
      </c>
      <c r="L8" s="23">
        <f>'Sept 12 vs UOIT'!L8+'Sept 18 vs Western'!L8+'Sept 24 @ York'!L8+'Sept 25 vs UOIT'!L8+'Oct 3 vs York'!L8+'Oct 24 @ Cornell'!L8+'no game'!L8</f>
        <v>0</v>
      </c>
      <c r="M8" s="23">
        <f>'Sept 12 vs UOIT'!M8+'Sept 18 vs Western'!M8+'Sept 24 @ York'!M8+'Sept 25 vs UOIT'!M8+'Oct 3 vs York'!M8+'Oct 24 @ Cornell'!M8+'no game'!M8</f>
        <v>1</v>
      </c>
      <c r="N8" s="23">
        <f>'Sept 12 vs UOIT'!N8+'Sept 18 vs Western'!N8+'Sept 24 @ York'!N8+'Sept 25 vs UOIT'!N8+'Oct 3 vs York'!N8+'Oct 24 @ Cornell'!N8+'no game'!N8</f>
        <v>0</v>
      </c>
      <c r="O8" s="91">
        <v>0</v>
      </c>
      <c r="P8" s="56"/>
      <c r="Q8" s="57"/>
      <c r="R8" s="60"/>
      <c r="S8" s="12"/>
      <c r="T8" s="61"/>
      <c r="U8" s="48"/>
      <c r="V8" s="15"/>
    </row>
    <row r="9" spans="1:22" ht="17">
      <c r="A9" s="115">
        <v>31</v>
      </c>
      <c r="B9" s="112" t="s">
        <v>71</v>
      </c>
      <c r="C9" s="23">
        <f>'Sept 12 vs UOIT'!C10+'Sept 18 vs Western'!C8+'Sept 24 @ York'!C8+'Sept 25 vs UOIT'!C8+'Oct 3 vs York'!C8+'Oct 24 @ Cornell'!C8</f>
        <v>3.0000000000000004</v>
      </c>
      <c r="D9" s="24">
        <f>'Sept 12 vs UOIT'!D11+'Sept 18 vs Western'!D9+'Sept 24 @ York'!D9+'Sept 25 vs UOIT'!D9+'Oct 3 vs York'!D9+'Oct 24 @ Cornell'!D9+'no game'!D9</f>
        <v>99.67</v>
      </c>
      <c r="E9" s="23">
        <f>'Sept 12 vs UOIT'!E11+'Sept 18 vs Western'!E9+'Sept 24 @ York'!E9+'Sept 25 vs UOIT'!E9+'Oct 3 vs York'!E9+'Oct 24 @ Cornell'!E9+'no game'!E9</f>
        <v>83</v>
      </c>
      <c r="F9" s="23">
        <f>'Sept 12 vs UOIT'!F11+'Sept 18 vs Western'!F9+'Sept 24 @ York'!F9+'Sept 25 vs UOIT'!F9+'Oct 3 vs York'!F9+'Oct 24 @ Cornell'!F9+'no game'!F9</f>
        <v>69</v>
      </c>
      <c r="G9" s="25">
        <f>F9/E9</f>
        <v>0.83132530120481929</v>
      </c>
      <c r="H9" s="23">
        <f>'Sept 12 vs UOIT'!H9+'Sept 18 vs Western'!H9+'Sept 24 @ York'!H9+'Sept 25 vs UOIT'!H9+'Oct 3 vs York'!H9+'Oct 24 @ Cornell'!H9+'no game'!H9</f>
        <v>14</v>
      </c>
      <c r="I9" s="23">
        <f>'Sept 12 vs UOIT'!I11+'Sept 18 vs Western'!I9+'Sept 24 @ York'!I9+'Sept 25 vs UOIT'!I9+'Oct 3 vs York'!I9+'Oct 24 @ Cornell'!I9+'no game'!I9</f>
        <v>0</v>
      </c>
      <c r="J9" s="24">
        <f>H9/C9</f>
        <v>4.6666666666666661</v>
      </c>
      <c r="K9" s="23" t="e">
        <f>'Sept 12 vs UOIT'!K9+'Sept 18 vs Western'!K9+'Sept 24 @ York'!K9+'Sept 25 vs UOIT'!K9+'Oct 3 vs York'!K9+'Oct 24 @ Cornell'!#REF!+'no game'!K9</f>
        <v>#REF!</v>
      </c>
      <c r="L9" s="23">
        <f>'Sept 12 vs UOIT'!L9+'Sept 18 vs Western'!L9+'Sept 24 @ York'!L9+'Sept 25 vs UOIT'!L9+'Oct 3 vs York'!L9+'Oct 24 @ Cornell'!L9+'no game'!L9</f>
        <v>3</v>
      </c>
      <c r="M9" s="23">
        <f>'Sept 12 vs UOIT'!M9+'Sept 18 vs Western'!M9+'Sept 24 @ York'!M9+'Sept 25 vs UOIT'!M9+'Oct 3 vs York'!M9+'Oct 24 @ Cornell'!M9+'no game'!M9</f>
        <v>0</v>
      </c>
      <c r="N9" s="23">
        <f>'Sept 12 vs UOIT'!N9+'Sept 18 vs Western'!N9+'Sept 24 @ York'!N9+'Sept 25 vs UOIT'!N9+'Oct 3 vs York'!N9+'Oct 24 @ Cornell'!N9+'no game'!N9</f>
        <v>0</v>
      </c>
      <c r="O9" s="91">
        <v>0</v>
      </c>
      <c r="P9" s="1139" t="s">
        <v>45</v>
      </c>
      <c r="Q9" s="1133"/>
      <c r="R9" s="1149">
        <f>SUM(R4:R7)</f>
        <v>2</v>
      </c>
      <c r="S9" s="1150">
        <f>SUM(S4:S7)</f>
        <v>2</v>
      </c>
      <c r="T9" s="1151">
        <f>SUM(T4:T7)</f>
        <v>1</v>
      </c>
      <c r="U9" s="49"/>
      <c r="V9" s="15"/>
    </row>
    <row r="10" spans="1:22" ht="17">
      <c r="A10" s="115"/>
      <c r="B10" s="112" t="s">
        <v>13</v>
      </c>
      <c r="C10" s="23"/>
      <c r="D10" s="23"/>
      <c r="E10" s="23"/>
      <c r="F10" s="23"/>
      <c r="G10" s="24"/>
      <c r="H10" s="23"/>
      <c r="I10" s="23"/>
      <c r="J10" s="24"/>
      <c r="K10" s="23"/>
      <c r="L10" s="23"/>
      <c r="M10" s="23"/>
      <c r="N10" s="23"/>
      <c r="O10" s="88"/>
      <c r="P10" s="1147"/>
      <c r="Q10" s="1148"/>
      <c r="R10" s="1149"/>
      <c r="S10" s="1150"/>
      <c r="T10" s="1151"/>
      <c r="U10" s="49"/>
      <c r="V10" s="15"/>
    </row>
    <row r="11" spans="1:22" ht="17">
      <c r="A11" s="115"/>
      <c r="B11" s="112"/>
      <c r="C11" s="23"/>
      <c r="D11" s="23"/>
      <c r="E11" s="23"/>
      <c r="F11" s="23"/>
      <c r="G11" s="24"/>
      <c r="H11" s="23"/>
      <c r="I11" s="23"/>
      <c r="J11" s="24"/>
      <c r="K11" s="23"/>
      <c r="L11" s="23"/>
      <c r="M11" s="23"/>
      <c r="N11" s="23"/>
      <c r="O11" s="88"/>
      <c r="P11" s="1147"/>
      <c r="Q11" s="1148"/>
      <c r="R11" s="1149"/>
      <c r="S11" s="1150"/>
      <c r="T11" s="1151"/>
      <c r="U11" s="49"/>
      <c r="V11" s="15"/>
    </row>
    <row r="12" spans="1:22" ht="18" thickBot="1">
      <c r="A12" s="13"/>
      <c r="B12" s="16" t="s">
        <v>14</v>
      </c>
      <c r="C12" s="26">
        <f>D12/60</f>
        <v>6.166666666666667</v>
      </c>
      <c r="D12" s="26">
        <f>SUM(D5:D9)</f>
        <v>370</v>
      </c>
      <c r="E12" s="18">
        <f>SUM(E5:E9)</f>
        <v>227</v>
      </c>
      <c r="F12" s="18">
        <f>SUM(F5:F9)</f>
        <v>206</v>
      </c>
      <c r="G12" s="27">
        <f>F12/E12</f>
        <v>0.90748898678414092</v>
      </c>
      <c r="H12" s="18">
        <f>SUM(H5:H9)</f>
        <v>21</v>
      </c>
      <c r="I12" s="18">
        <f>SUM(I5:I9)</f>
        <v>1</v>
      </c>
      <c r="J12" s="26">
        <f>H12/C12</f>
        <v>3.4054054054054053</v>
      </c>
      <c r="K12" s="18" t="e">
        <f>SUM(K5:K9)</f>
        <v>#REF!</v>
      </c>
      <c r="L12" s="18">
        <f>SUM(L5:L9)</f>
        <v>3</v>
      </c>
      <c r="M12" s="18">
        <f>SUM(M5:M9)</f>
        <v>1</v>
      </c>
      <c r="N12" s="18">
        <f>SUM(N5:N9)</f>
        <v>0</v>
      </c>
      <c r="O12" s="130">
        <f>SUM(O5:O9)</f>
        <v>0</v>
      </c>
      <c r="P12" s="1141"/>
      <c r="Q12" s="1142"/>
      <c r="R12" s="1149"/>
      <c r="S12" s="1150"/>
      <c r="T12" s="1151"/>
      <c r="U12" s="50"/>
      <c r="V12" s="15"/>
    </row>
    <row r="13" spans="1:22" s="5" customFormat="1" ht="16.5" customHeight="1" thickBot="1">
      <c r="A13" s="13"/>
      <c r="B13" s="15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58"/>
      <c r="Q13" s="59"/>
      <c r="R13" s="62"/>
      <c r="S13" s="63" t="s">
        <v>56</v>
      </c>
      <c r="T13" s="64">
        <f>(R9*2)+(T9*1)</f>
        <v>5</v>
      </c>
      <c r="U13" s="51"/>
      <c r="V13" s="28"/>
    </row>
    <row r="14" spans="1:22" ht="16.5" customHeight="1">
      <c r="A14" s="1129" t="s">
        <v>15</v>
      </c>
      <c r="B14" s="1129"/>
      <c r="C14" s="13"/>
      <c r="D14" s="24"/>
      <c r="E14" s="12"/>
      <c r="F14" s="13"/>
      <c r="G14" s="13"/>
      <c r="H14" s="13"/>
      <c r="I14" s="17" t="s">
        <v>58</v>
      </c>
      <c r="J14" s="13"/>
      <c r="K14" s="16" t="s">
        <v>65</v>
      </c>
      <c r="L14" s="17" t="s">
        <v>60</v>
      </c>
      <c r="M14" s="12"/>
      <c r="N14" s="12"/>
      <c r="O14" s="13"/>
      <c r="P14" s="13"/>
      <c r="Q14" s="15"/>
      <c r="R14" s="55"/>
      <c r="S14" s="1144" t="s">
        <v>47</v>
      </c>
      <c r="T14" s="1145"/>
      <c r="U14" s="1146"/>
      <c r="V14" s="29"/>
    </row>
    <row r="15" spans="1:22" ht="16.5" customHeight="1">
      <c r="A15" s="11" t="s">
        <v>1</v>
      </c>
      <c r="B15" s="11" t="s">
        <v>2</v>
      </c>
      <c r="C15" s="21" t="s">
        <v>16</v>
      </c>
      <c r="D15" s="30" t="s">
        <v>3</v>
      </c>
      <c r="E15" s="21" t="s">
        <v>17</v>
      </c>
      <c r="F15" s="21" t="s">
        <v>18</v>
      </c>
      <c r="G15" s="21" t="s">
        <v>19</v>
      </c>
      <c r="H15" s="31" t="s">
        <v>20</v>
      </c>
      <c r="I15" s="22" t="s">
        <v>61</v>
      </c>
      <c r="J15" s="21" t="s">
        <v>4</v>
      </c>
      <c r="K15" s="21" t="s">
        <v>6</v>
      </c>
      <c r="L15" s="21" t="s">
        <v>62</v>
      </c>
      <c r="M15" s="21" t="s">
        <v>21</v>
      </c>
      <c r="N15" s="21" t="s">
        <v>22</v>
      </c>
      <c r="O15" s="21" t="s">
        <v>23</v>
      </c>
      <c r="P15" s="21" t="s">
        <v>48</v>
      </c>
      <c r="Q15" s="21" t="s">
        <v>8</v>
      </c>
      <c r="R15" s="21" t="s">
        <v>24</v>
      </c>
      <c r="S15" s="21" t="s">
        <v>10</v>
      </c>
      <c r="T15" s="21" t="s">
        <v>11</v>
      </c>
      <c r="U15" s="21" t="s">
        <v>25</v>
      </c>
      <c r="V15" s="21" t="s">
        <v>6</v>
      </c>
    </row>
    <row r="16" spans="1:22" ht="16.5" customHeight="1">
      <c r="A16" s="109">
        <v>2</v>
      </c>
      <c r="B16" s="108" t="s">
        <v>72</v>
      </c>
      <c r="C16" s="23" t="e">
        <f>'Sept 12 vs UOIT'!C16+'Sept 18 vs Western'!C16+'Sept 24 @ York'!C16+'Sept 25 vs UOIT'!C16+'Oct 3 vs York'!C16+'Oct 24 @ Cornell'!#REF!+'no game'!C14</f>
        <v>#REF!</v>
      </c>
      <c r="D16" s="23" t="e">
        <f>'Sept 12 vs UOIT'!D16+'Sept 18 vs Western'!D16+'Sept 24 @ York'!D16+'Sept 25 vs UOIT'!D16+'Oct 3 vs York'!D16+'Oct 24 @ Cornell'!#REF!+'no game'!D14</f>
        <v>#REF!</v>
      </c>
      <c r="E16" s="23" t="e">
        <f>'Sept 12 vs UOIT'!E16+'Sept 18 vs Western'!E16+'Sept 24 @ York'!E16+'Sept 25 vs UOIT'!E16+'Oct 3 vs York'!E16+'Oct 24 @ Cornell'!#REF!+'no game'!E14</f>
        <v>#REF!</v>
      </c>
      <c r="F16" s="23" t="e">
        <f>D16+E16</f>
        <v>#REF!</v>
      </c>
      <c r="G16" s="23" t="e">
        <f>'Sept 12 vs UOIT'!G16+'Sept 18 vs Western'!G16+'Sept 24 @ York'!G16+'Sept 25 vs UOIT'!G16+'Oct 3 vs York'!G16+'Oct 24 @ Cornell'!#REF!+'no game'!G14</f>
        <v>#REF!</v>
      </c>
      <c r="H16" s="23" t="e">
        <f>'Sept 12 vs UOIT'!H16+'Sept 18 vs Western'!H16+'Sept 24 @ York'!H16+'Sept 25 vs UOIT'!H16+'Oct 3 vs York'!H16+'Oct 24 @ Cornell'!#REF!+'no game'!H14</f>
        <v>#REF!</v>
      </c>
      <c r="I16" s="23" t="e">
        <f>'Sept 12 vs UOIT'!I16+'Sept 18 vs Western'!I16+'Sept 24 @ York'!I16+'Sept 25 vs UOIT'!I16+'Oct 3 vs York'!I16+'Oct 24 @ Cornell'!#REF!+'no game'!I14</f>
        <v>#REF!</v>
      </c>
      <c r="J16" s="23" t="e">
        <f>'Sept 12 vs UOIT'!J16+'Sept 18 vs Western'!J16+'Sept 24 @ York'!J16+'Sept 25 vs UOIT'!J16+'Oct 3 vs York'!J16+'Oct 24 @ Cornell'!#REF!+'no game'!J14</f>
        <v>#REF!</v>
      </c>
      <c r="K16" s="32" t="e">
        <f>J16/I16</f>
        <v>#REF!</v>
      </c>
      <c r="L16" s="33" t="e">
        <f>D16/J16</f>
        <v>#REF!</v>
      </c>
      <c r="M16" s="23" t="e">
        <f>'Sept 12 vs UOIT'!M16+'Sept 18 vs Western'!M16+'Sept 24 @ York'!M16+'Sept 25 vs UOIT'!M16+'Oct 3 vs York'!M16+'Oct 24 @ Cornell'!#REF!+'no game'!M14</f>
        <v>#REF!</v>
      </c>
      <c r="N16" s="23" t="e">
        <f>'Sept 12 vs UOIT'!N16+'Sept 18 vs Western'!N16+'Sept 24 @ York'!N16+'Sept 25 vs UOIT'!N16+'Oct 3 vs York'!N16+'Oct 24 @ Cornell'!#REF!+'no game'!N14</f>
        <v>#REF!</v>
      </c>
      <c r="O16" s="23" t="e">
        <f>'Sept 12 vs UOIT'!O16+'Sept 18 vs Western'!O16+'Sept 24 @ York'!O16+'Sept 25 vs UOIT'!O16+'Oct 3 vs York'!O16+'Oct 24 @ Cornell'!#REF!+'no game'!O14</f>
        <v>#REF!</v>
      </c>
      <c r="P16" s="23" t="e">
        <f>'Sept 12 vs UOIT'!P16+'Sept 18 vs Western'!P16+'Sept 24 @ York'!P16+'Sept 25 vs UOIT'!P16+'Oct 3 vs York'!P16+'Oct 24 @ Cornell'!#REF!+'no game'!P14</f>
        <v>#REF!</v>
      </c>
      <c r="Q16" s="23" t="e">
        <f>'Sept 12 vs UOIT'!Q16+'Sept 18 vs Western'!Q16+'Sept 24 @ York'!Q16+'Sept 25 vs UOIT'!Q16+'Oct 3 vs York'!Q16+'Oct 24 @ Cornell'!#REF!+'no game'!Q14</f>
        <v>#REF!</v>
      </c>
      <c r="R16" s="23" t="e">
        <f>'Sept 12 vs UOIT'!R16+'Sept 18 vs Western'!R16+'Sept 24 @ York'!R16+'Sept 25 vs UOIT'!R16+'Oct 3 vs York'!R16+'Oct 24 @ Cornell'!#REF!+'no game'!R14</f>
        <v>#REF!</v>
      </c>
      <c r="S16" s="23" t="e">
        <f>'Sept 12 vs UOIT'!S16+'Sept 18 vs Western'!S16+'Sept 24 @ York'!S16+'Sept 25 vs UOIT'!S16+'Oct 3 vs York'!S16+'Oct 24 @ Cornell'!#REF!+'no game'!S14</f>
        <v>#REF!</v>
      </c>
      <c r="T16" s="23" t="e">
        <f>'Sept 12 vs UOIT'!T16+'Sept 18 vs Western'!T16+'Sept 24 @ York'!T16+'Sept 25 vs UOIT'!T16+'Oct 3 vs York'!T16+'Oct 24 @ Cornell'!#REF!+'no game'!T14</f>
        <v>#REF!</v>
      </c>
      <c r="U16" s="23" t="e">
        <f>'Sept 12 vs UOIT'!U16+'Sept 18 vs Western'!U16+'Sept 24 @ York'!U16+'Sept 25 vs UOIT'!U16+'Oct 3 vs York'!U16+'Oct 24 @ Cornell'!#REF!</f>
        <v>#REF!</v>
      </c>
      <c r="V16" s="34" t="e">
        <f t="shared" ref="V16:V39" si="0">S16/U16</f>
        <v>#REF!</v>
      </c>
    </row>
    <row r="17" spans="1:23" ht="16.5" customHeight="1">
      <c r="A17" s="109">
        <v>4</v>
      </c>
      <c r="B17" s="108" t="s">
        <v>73</v>
      </c>
      <c r="C17" s="23" t="e">
        <f>'Sept 12 vs UOIT'!C17+'Sept 18 vs Western'!C17+'Sept 24 @ York'!C17+'Sept 25 vs UOIT'!C17+'Oct 3 vs York'!C17+'Oct 24 @ Cornell'!#REF!+'no game'!C15</f>
        <v>#REF!</v>
      </c>
      <c r="D17" s="23" t="e">
        <f>'Sept 12 vs UOIT'!D17+'Sept 18 vs Western'!D17+'Sept 24 @ York'!D17+'Sept 25 vs UOIT'!D17+'Oct 3 vs York'!D17+'Oct 24 @ Cornell'!#REF!+'no game'!D15</f>
        <v>#REF!</v>
      </c>
      <c r="E17" s="23" t="e">
        <f>'Sept 12 vs UOIT'!E17+'Sept 18 vs Western'!E17+'Sept 24 @ York'!E17+'Sept 25 vs UOIT'!E17+'Oct 3 vs York'!E17+'Oct 24 @ Cornell'!#REF!+'no game'!E15</f>
        <v>#REF!</v>
      </c>
      <c r="F17" s="23" t="e">
        <f t="shared" ref="F17:F39" si="1">D17+E17</f>
        <v>#REF!</v>
      </c>
      <c r="G17" s="23" t="e">
        <f>'Sept 12 vs UOIT'!G17+'Sept 18 vs Western'!G17+'Sept 24 @ York'!G17+'Sept 25 vs UOIT'!G17+'Oct 3 vs York'!G17+'Oct 24 @ Cornell'!#REF!+'no game'!G15</f>
        <v>#REF!</v>
      </c>
      <c r="H17" s="23" t="e">
        <f>'Sept 12 vs UOIT'!H17+'Sept 18 vs Western'!H17+'Sept 24 @ York'!H17+'Sept 25 vs UOIT'!H17+'Oct 3 vs York'!H17+'Oct 24 @ Cornell'!#REF!+'no game'!H15</f>
        <v>#REF!</v>
      </c>
      <c r="I17" s="23" t="e">
        <f>'Sept 12 vs UOIT'!I17+'Sept 18 vs Western'!I17+'Sept 24 @ York'!I17+'Sept 25 vs UOIT'!I17+'Oct 3 vs York'!I17+'Oct 24 @ Cornell'!#REF!+'no game'!I15</f>
        <v>#REF!</v>
      </c>
      <c r="J17" s="23" t="e">
        <f>'Sept 12 vs UOIT'!J17+'Sept 18 vs Western'!J17+'Sept 24 @ York'!J17+'Sept 25 vs UOIT'!J17+'Oct 3 vs York'!J17+'Oct 24 @ Cornell'!#REF!+'no game'!J15</f>
        <v>#REF!</v>
      </c>
      <c r="K17" s="32" t="e">
        <f t="shared" ref="K17:K39" si="2">J17/I17</f>
        <v>#REF!</v>
      </c>
      <c r="L17" s="33" t="e">
        <f t="shared" ref="L17:L39" si="3">D17/J17</f>
        <v>#REF!</v>
      </c>
      <c r="M17" s="23" t="e">
        <f>'Sept 12 vs UOIT'!M17+'Sept 18 vs Western'!M17+'Sept 24 @ York'!M17+'Sept 25 vs UOIT'!M17+'Oct 3 vs York'!M17+'Oct 24 @ Cornell'!#REF!+'no game'!M15</f>
        <v>#REF!</v>
      </c>
      <c r="N17" s="23" t="e">
        <f>'Sept 12 vs UOIT'!N17+'Sept 18 vs Western'!N17+'Sept 24 @ York'!N17+'Sept 25 vs UOIT'!N17+'Oct 3 vs York'!N17+'Oct 24 @ Cornell'!#REF!+'no game'!N15</f>
        <v>#REF!</v>
      </c>
      <c r="O17" s="23" t="e">
        <f>'Sept 12 vs UOIT'!O17+'Sept 18 vs Western'!O17+'Sept 24 @ York'!O17+'Sept 25 vs UOIT'!O17+'Oct 3 vs York'!O17+'Oct 24 @ Cornell'!#REF!+'no game'!O15</f>
        <v>#REF!</v>
      </c>
      <c r="P17" s="23" t="e">
        <f>'Sept 12 vs UOIT'!P17+'Sept 18 vs Western'!P17+'Sept 24 @ York'!P17+'Sept 25 vs UOIT'!P17+'Oct 3 vs York'!P17+'Oct 24 @ Cornell'!#REF!+'no game'!P15</f>
        <v>#REF!</v>
      </c>
      <c r="Q17" s="23" t="e">
        <f>'Sept 12 vs UOIT'!Q17+'Sept 18 vs Western'!Q17+'Sept 24 @ York'!Q17+'Sept 25 vs UOIT'!Q17+'Oct 3 vs York'!Q17+'Oct 24 @ Cornell'!#REF!+'no game'!Q15</f>
        <v>#REF!</v>
      </c>
      <c r="R17" s="23" t="e">
        <f>'Sept 12 vs UOIT'!R17+'Sept 18 vs Western'!R17+'Sept 24 @ York'!R17+'Sept 25 vs UOIT'!R17+'Oct 3 vs York'!R17+'Oct 24 @ Cornell'!#REF!+'no game'!R15</f>
        <v>#REF!</v>
      </c>
      <c r="S17" s="23" t="e">
        <f>'Sept 12 vs UOIT'!S17+'Sept 18 vs Western'!S17+'Sept 24 @ York'!S17+'Sept 25 vs UOIT'!S17+'Oct 3 vs York'!S17+'Oct 24 @ Cornell'!#REF!+'no game'!S15</f>
        <v>#REF!</v>
      </c>
      <c r="T17" s="23" t="e">
        <f>'Sept 12 vs UOIT'!T17+'Sept 18 vs Western'!T17+'Sept 24 @ York'!T17+'Sept 25 vs UOIT'!T17+'Oct 3 vs York'!T17+'Oct 24 @ Cornell'!#REF!+'no game'!T15</f>
        <v>#REF!</v>
      </c>
      <c r="U17" s="23" t="e">
        <f t="shared" ref="U17:U39" si="4">S17+T17</f>
        <v>#REF!</v>
      </c>
      <c r="V17" s="34" t="e">
        <f t="shared" si="0"/>
        <v>#REF!</v>
      </c>
    </row>
    <row r="18" spans="1:23" ht="16.5" customHeight="1">
      <c r="A18" s="109">
        <v>5</v>
      </c>
      <c r="B18" s="108" t="s">
        <v>74</v>
      </c>
      <c r="C18" s="23">
        <f>'Sept 12 vs UOIT'!C18+'Sept 18 vs Western'!C18+'Sept 24 @ York'!C18+'Sept 25 vs UOIT'!C18+'Oct 3 vs York'!C18+'Oct 24 @ Cornell'!C16+'no game'!C16</f>
        <v>6</v>
      </c>
      <c r="D18" s="23">
        <f>'Sept 12 vs UOIT'!D18+'Sept 18 vs Western'!D18+'Sept 24 @ York'!D18+'Sept 25 vs UOIT'!D18+'Oct 3 vs York'!D18+'Oct 24 @ Cornell'!D16+'no game'!D16</f>
        <v>1</v>
      </c>
      <c r="E18" s="23">
        <f>'Sept 12 vs UOIT'!E18+'Sept 18 vs Western'!E18+'Sept 24 @ York'!E18+'Sept 25 vs UOIT'!E18+'Oct 3 vs York'!E18+'Oct 24 @ Cornell'!E16+'no game'!E16</f>
        <v>2</v>
      </c>
      <c r="F18" s="23">
        <f t="shared" si="1"/>
        <v>3</v>
      </c>
      <c r="G18" s="23">
        <f>'Sept 12 vs UOIT'!G18+'Sept 18 vs Western'!G18+'Sept 24 @ York'!G18+'Sept 25 vs UOIT'!G18+'Oct 3 vs York'!G18+'Oct 24 @ Cornell'!G16+'no game'!G16</f>
        <v>0</v>
      </c>
      <c r="H18" s="23">
        <f>'Sept 12 vs UOIT'!H18+'Sept 18 vs Western'!H18+'Sept 24 @ York'!H18+'Sept 25 vs UOIT'!H18+'Oct 3 vs York'!H18+'Oct 24 @ Cornell'!H16+'no game'!H16</f>
        <v>-4</v>
      </c>
      <c r="I18" s="23">
        <f>'Sept 12 vs UOIT'!I18+'Sept 18 vs Western'!I18+'Sept 24 @ York'!I18+'Sept 25 vs UOIT'!I18+'Oct 3 vs York'!I18+'Oct 24 @ Cornell'!I16+'no game'!I16</f>
        <v>24</v>
      </c>
      <c r="J18" s="23">
        <f>'Sept 12 vs UOIT'!J18+'Sept 18 vs Western'!J18+'Sept 24 @ York'!J18+'Sept 25 vs UOIT'!J18+'Oct 3 vs York'!J18+'Oct 24 @ Cornell'!J16+'no game'!J16</f>
        <v>25</v>
      </c>
      <c r="K18" s="32">
        <f t="shared" si="2"/>
        <v>1.0416666666666667</v>
      </c>
      <c r="L18" s="33">
        <f t="shared" si="3"/>
        <v>0.04</v>
      </c>
      <c r="M18" s="23">
        <f>'Sept 12 vs UOIT'!M18+'Sept 18 vs Western'!M18+'Sept 24 @ York'!M18+'Sept 25 vs UOIT'!M18+'Oct 3 vs York'!M18+'Oct 24 @ Cornell'!M16+'no game'!M16</f>
        <v>0</v>
      </c>
      <c r="N18" s="23">
        <f>'Sept 12 vs UOIT'!N18+'Sept 18 vs Western'!N18+'Sept 24 @ York'!N18+'Sept 25 vs UOIT'!N18+'Oct 3 vs York'!N18+'Oct 24 @ Cornell'!N16+'no game'!N16</f>
        <v>0</v>
      </c>
      <c r="O18" s="23">
        <f>'Sept 12 vs UOIT'!O18+'Sept 18 vs Western'!O18+'Sept 24 @ York'!O18+'Sept 25 vs UOIT'!O18+'Oct 3 vs York'!O18+'Oct 24 @ Cornell'!O16+'no game'!O16</f>
        <v>1</v>
      </c>
      <c r="P18" s="23">
        <f>'Sept 12 vs UOIT'!P18+'Sept 18 vs Western'!P18+'Sept 24 @ York'!P18+'Sept 25 vs UOIT'!P18+'Oct 3 vs York'!P18+'Oct 24 @ Cornell'!P16+'no game'!P16</f>
        <v>0</v>
      </c>
      <c r="Q18" s="23">
        <f>'Sept 12 vs UOIT'!Q18+'Sept 18 vs Western'!Q18+'Sept 24 @ York'!Q18+'Sept 25 vs UOIT'!Q18+'Oct 3 vs York'!Q18+'Oct 24 @ Cornell'!Q16+'no game'!Q16</f>
        <v>0</v>
      </c>
      <c r="R18" s="23">
        <f>'Sept 12 vs UOIT'!R18+'Sept 18 vs Western'!R18+'Sept 24 @ York'!R18+'Sept 25 vs UOIT'!R18+'Oct 3 vs York'!R18+'Oct 24 @ Cornell'!R16+'no game'!R16</f>
        <v>3</v>
      </c>
      <c r="S18" s="23">
        <f>'Sept 12 vs UOIT'!S18+'Sept 18 vs Western'!S18+'Sept 24 @ York'!S18+'Sept 25 vs UOIT'!S18+'Oct 3 vs York'!S18+'Oct 24 @ Cornell'!S16+'no game'!S16</f>
        <v>0</v>
      </c>
      <c r="T18" s="23">
        <f>'Sept 12 vs UOIT'!T18+'Sept 18 vs Western'!T18+'Sept 24 @ York'!T18+'Sept 25 vs UOIT'!T18+'Oct 3 vs York'!T18+'Oct 24 @ Cornell'!T16+'no game'!T16</f>
        <v>0</v>
      </c>
      <c r="U18" s="23">
        <f t="shared" si="4"/>
        <v>0</v>
      </c>
      <c r="V18" s="34" t="e">
        <f t="shared" si="0"/>
        <v>#DIV/0!</v>
      </c>
      <c r="W18" s="3"/>
    </row>
    <row r="19" spans="1:23" ht="16.5" customHeight="1">
      <c r="A19" s="109">
        <v>6</v>
      </c>
      <c r="B19" s="108" t="s">
        <v>75</v>
      </c>
      <c r="C19" s="23">
        <f>'Sept 12 vs UOIT'!C19+'Sept 18 vs Western'!C19+'Sept 24 @ York'!C19+'Sept 25 vs UOIT'!C19+'Oct 3 vs York'!C19+'Oct 24 @ Cornell'!C17+'no game'!C17</f>
        <v>4</v>
      </c>
      <c r="D19" s="23">
        <f>'Sept 12 vs UOIT'!D19+'Sept 18 vs Western'!D19+'Sept 24 @ York'!D19+'Sept 25 vs UOIT'!D19+'Oct 3 vs York'!D19+'Oct 24 @ Cornell'!D17+'no game'!D17</f>
        <v>0</v>
      </c>
      <c r="E19" s="23">
        <f>'Sept 12 vs UOIT'!E19+'Sept 18 vs Western'!E19+'Sept 24 @ York'!E19+'Sept 25 vs UOIT'!E19+'Oct 3 vs York'!E19+'Oct 24 @ Cornell'!E17+'no game'!E17</f>
        <v>0</v>
      </c>
      <c r="F19" s="23">
        <f t="shared" si="1"/>
        <v>0</v>
      </c>
      <c r="G19" s="23">
        <f>'Sept 12 vs UOIT'!G19+'Sept 18 vs Western'!G19+'Sept 24 @ York'!G19+'Sept 25 vs UOIT'!G19+'Oct 3 vs York'!G19+'Oct 24 @ Cornell'!G17+'no game'!G17</f>
        <v>8</v>
      </c>
      <c r="H19" s="23">
        <f>'Sept 12 vs UOIT'!H19+'Sept 18 vs Western'!H19+'Sept 24 @ York'!H19+'Sept 25 vs UOIT'!H19+'Oct 3 vs York'!H19+'Oct 24 @ Cornell'!H17+'no game'!H17</f>
        <v>-1</v>
      </c>
      <c r="I19" s="23">
        <f>'Sept 12 vs UOIT'!I19+'Sept 18 vs Western'!I19+'Sept 24 @ York'!I19+'Sept 25 vs UOIT'!I19+'Oct 3 vs York'!I19+'Oct 24 @ Cornell'!I17+'no game'!I17</f>
        <v>14</v>
      </c>
      <c r="J19" s="23">
        <f>'Sept 12 vs UOIT'!J19+'Sept 18 vs Western'!J19+'Sept 24 @ York'!J19+'Sept 25 vs UOIT'!J19+'Oct 3 vs York'!J19+'Oct 24 @ Cornell'!J17+'no game'!J17</f>
        <v>11</v>
      </c>
      <c r="K19" s="32">
        <f t="shared" si="2"/>
        <v>0.7857142857142857</v>
      </c>
      <c r="L19" s="33">
        <f t="shared" si="3"/>
        <v>0</v>
      </c>
      <c r="M19" s="23">
        <f>'Sept 12 vs UOIT'!M19+'Sept 18 vs Western'!M19+'Sept 24 @ York'!M19+'Sept 25 vs UOIT'!M19+'Oct 3 vs York'!M19+'Oct 24 @ Cornell'!M17+'no game'!M17</f>
        <v>0</v>
      </c>
      <c r="N19" s="23">
        <f>'Sept 12 vs UOIT'!N19+'Sept 18 vs Western'!N19+'Sept 24 @ York'!N19+'Sept 25 vs UOIT'!N19+'Oct 3 vs York'!N19+'Oct 24 @ Cornell'!N17+'no game'!N17</f>
        <v>0</v>
      </c>
      <c r="O19" s="23">
        <f>'Sept 12 vs UOIT'!O19+'Sept 18 vs Western'!O19+'Sept 24 @ York'!O19+'Sept 25 vs UOIT'!O19+'Oct 3 vs York'!O19+'Oct 24 @ Cornell'!O17+'no game'!O17</f>
        <v>0</v>
      </c>
      <c r="P19" s="23">
        <f>'Sept 12 vs UOIT'!P19+'Sept 18 vs Western'!P19+'Sept 24 @ York'!P19+'Sept 25 vs UOIT'!P19+'Oct 3 vs York'!P19+'Oct 24 @ Cornell'!P17+'no game'!P17</f>
        <v>0</v>
      </c>
      <c r="Q19" s="23">
        <f>'Sept 12 vs UOIT'!Q19+'Sept 18 vs Western'!Q19+'Sept 24 @ York'!Q19+'Sept 25 vs UOIT'!Q19+'Oct 3 vs York'!Q19+'Oct 24 @ Cornell'!Q17+'no game'!Q17</f>
        <v>0</v>
      </c>
      <c r="R19" s="23">
        <f>'Sept 12 vs UOIT'!R19+'Sept 18 vs Western'!R19+'Sept 24 @ York'!R19+'Sept 25 vs UOIT'!R19+'Oct 3 vs York'!R19+'Oct 24 @ Cornell'!R17+'no game'!R17</f>
        <v>4</v>
      </c>
      <c r="S19" s="23">
        <f>'Sept 12 vs UOIT'!S19+'Sept 18 vs Western'!S19+'Sept 24 @ York'!S19+'Sept 25 vs UOIT'!S19+'Oct 3 vs York'!S19+'Oct 24 @ Cornell'!S17+'no game'!S17</f>
        <v>0</v>
      </c>
      <c r="T19" s="23">
        <f>'Sept 12 vs UOIT'!T19+'Sept 18 vs Western'!T19+'Sept 24 @ York'!T19+'Sept 25 vs UOIT'!T19+'Oct 3 vs York'!T19+'Oct 24 @ Cornell'!T17+'no game'!T17</f>
        <v>0</v>
      </c>
      <c r="U19" s="23">
        <f t="shared" si="4"/>
        <v>0</v>
      </c>
      <c r="V19" s="34" t="e">
        <f t="shared" si="0"/>
        <v>#DIV/0!</v>
      </c>
      <c r="W19" s="3"/>
    </row>
    <row r="20" spans="1:23" ht="16.5" customHeight="1">
      <c r="A20" s="109">
        <v>7</v>
      </c>
      <c r="B20" s="108" t="s">
        <v>76</v>
      </c>
      <c r="C20" s="23">
        <f>'Sept 12 vs UOIT'!C20+'Sept 18 vs Western'!C20+'Sept 24 @ York'!C20+'Sept 25 vs UOIT'!C20+'Oct 3 vs York'!C20+'Oct 24 @ Cornell'!C18+'no game'!C18</f>
        <v>4</v>
      </c>
      <c r="D20" s="23">
        <f>'Sept 12 vs UOIT'!D20+'Sept 18 vs Western'!D20+'Sept 24 @ York'!D20+'Sept 25 vs UOIT'!D20+'Oct 3 vs York'!D20+'Oct 24 @ Cornell'!D18+'no game'!D18</f>
        <v>0</v>
      </c>
      <c r="E20" s="23">
        <f>'Sept 12 vs UOIT'!E20+'Sept 18 vs Western'!E20+'Sept 24 @ York'!E20+'Sept 25 vs UOIT'!E20+'Oct 3 vs York'!E20+'Oct 24 @ Cornell'!E18+'no game'!E18</f>
        <v>0</v>
      </c>
      <c r="F20" s="23">
        <f t="shared" si="1"/>
        <v>0</v>
      </c>
      <c r="G20" s="23">
        <f>'Sept 12 vs UOIT'!G20+'Sept 18 vs Western'!G20+'Sept 24 @ York'!G20+'Sept 25 vs UOIT'!G20+'Oct 3 vs York'!G20+'Oct 24 @ Cornell'!G18+'no game'!G18</f>
        <v>0</v>
      </c>
      <c r="H20" s="23">
        <f>'Sept 12 vs UOIT'!H20+'Sept 18 vs Western'!H20+'Sept 24 @ York'!H20+'Sept 25 vs UOIT'!H20+'Oct 3 vs York'!H20+'Oct 24 @ Cornell'!H18+'no game'!H18</f>
        <v>-2</v>
      </c>
      <c r="I20" s="23">
        <f>'Sept 12 vs UOIT'!I20+'Sept 18 vs Western'!I20+'Sept 24 @ York'!I20+'Sept 25 vs UOIT'!I20+'Oct 3 vs York'!I20+'Oct 24 @ Cornell'!I18+'no game'!I18</f>
        <v>2</v>
      </c>
      <c r="J20" s="23">
        <f>'Sept 12 vs UOIT'!J20+'Sept 18 vs Western'!J20+'Sept 24 @ York'!J20+'Sept 25 vs UOIT'!J20+'Oct 3 vs York'!J20+'Oct 24 @ Cornell'!J18+'no game'!J18</f>
        <v>4</v>
      </c>
      <c r="K20" s="32">
        <f t="shared" si="2"/>
        <v>2</v>
      </c>
      <c r="L20" s="33">
        <f t="shared" si="3"/>
        <v>0</v>
      </c>
      <c r="M20" s="23">
        <f>'Sept 12 vs UOIT'!M20+'Sept 18 vs Western'!M20+'Sept 24 @ York'!M20+'Sept 25 vs UOIT'!M20+'Oct 3 vs York'!M20+'Oct 24 @ Cornell'!M18+'no game'!M18</f>
        <v>0</v>
      </c>
      <c r="N20" s="23">
        <f>'Sept 12 vs UOIT'!N20+'Sept 18 vs Western'!N20+'Sept 24 @ York'!N20+'Sept 25 vs UOIT'!N20+'Oct 3 vs York'!N20+'Oct 24 @ Cornell'!N18+'no game'!N18</f>
        <v>0</v>
      </c>
      <c r="O20" s="23">
        <f>'Sept 12 vs UOIT'!O20+'Sept 18 vs Western'!O20+'Sept 24 @ York'!O20+'Sept 25 vs UOIT'!O20+'Oct 3 vs York'!O20+'Oct 24 @ Cornell'!O18+'no game'!O18</f>
        <v>0</v>
      </c>
      <c r="P20" s="23">
        <f>'Sept 12 vs UOIT'!P20+'Sept 18 vs Western'!P20+'Sept 24 @ York'!P20+'Sept 25 vs UOIT'!P20+'Oct 3 vs York'!P20+'Oct 24 @ Cornell'!P18+'no game'!P18</f>
        <v>0</v>
      </c>
      <c r="Q20" s="23">
        <f>'Sept 12 vs UOIT'!Q20+'Sept 18 vs Western'!Q20+'Sept 24 @ York'!Q20+'Sept 25 vs UOIT'!Q20+'Oct 3 vs York'!Q20+'Oct 24 @ Cornell'!Q18+'no game'!Q18</f>
        <v>0</v>
      </c>
      <c r="R20" s="23">
        <f>'Sept 12 vs UOIT'!R20+'Sept 18 vs Western'!R20+'Sept 24 @ York'!R20+'Sept 25 vs UOIT'!R20+'Oct 3 vs York'!R20+'Oct 24 @ Cornell'!R18+'no game'!R18</f>
        <v>0</v>
      </c>
      <c r="S20" s="23">
        <f>'Sept 12 vs UOIT'!S20+'Sept 18 vs Western'!S20+'Sept 24 @ York'!S20+'Sept 25 vs UOIT'!S20+'Oct 3 vs York'!S20+'Oct 24 @ Cornell'!S18+'no game'!S18</f>
        <v>0</v>
      </c>
      <c r="T20" s="23">
        <f>'Sept 12 vs UOIT'!T20+'Sept 18 vs Western'!T20+'Sept 24 @ York'!T20+'Sept 25 vs UOIT'!T20+'Oct 3 vs York'!T20+'Oct 24 @ Cornell'!T18+'no game'!T18</f>
        <v>0</v>
      </c>
      <c r="U20" s="23">
        <f t="shared" si="4"/>
        <v>0</v>
      </c>
      <c r="V20" s="34" t="e">
        <f t="shared" si="0"/>
        <v>#DIV/0!</v>
      </c>
      <c r="W20" s="3"/>
    </row>
    <row r="21" spans="1:23" ht="16.5" customHeight="1">
      <c r="A21" s="109">
        <v>8</v>
      </c>
      <c r="B21" s="108" t="s">
        <v>77</v>
      </c>
      <c r="C21" s="23">
        <f>'Sept 12 vs UOIT'!C21+'Sept 18 vs Western'!C21+'Sept 24 @ York'!C21+'Sept 25 vs UOIT'!C21+'Oct 3 vs York'!C21+'Oct 24 @ Cornell'!C19+'no game'!C19</f>
        <v>5</v>
      </c>
      <c r="D21" s="23">
        <f>'Sept 12 vs UOIT'!D21+'Sept 18 vs Western'!D21+'Sept 24 @ York'!D21+'Sept 25 vs UOIT'!D21+'Oct 3 vs York'!D21+'Oct 24 @ Cornell'!D19+'no game'!D19</f>
        <v>0</v>
      </c>
      <c r="E21" s="23">
        <f>'Sept 12 vs UOIT'!E21+'Sept 18 vs Western'!E21+'Sept 24 @ York'!E21+'Sept 25 vs UOIT'!E21+'Oct 3 vs York'!E21+'Oct 24 @ Cornell'!E19+'no game'!E19</f>
        <v>2</v>
      </c>
      <c r="F21" s="23">
        <f t="shared" si="1"/>
        <v>2</v>
      </c>
      <c r="G21" s="23">
        <f>'Sept 12 vs UOIT'!G21+'Sept 18 vs Western'!G21+'Sept 24 @ York'!G21+'Sept 25 vs UOIT'!G21+'Oct 3 vs York'!G21+'Oct 24 @ Cornell'!G19+'no game'!G19</f>
        <v>4</v>
      </c>
      <c r="H21" s="23">
        <f>'Sept 12 vs UOIT'!H21+'Sept 18 vs Western'!H21+'Sept 24 @ York'!H21+'Sept 25 vs UOIT'!H21+'Oct 3 vs York'!H21+'Oct 24 @ Cornell'!H19+'no game'!H19</f>
        <v>1</v>
      </c>
      <c r="I21" s="23">
        <f>'Sept 12 vs UOIT'!I21+'Sept 18 vs Western'!I21+'Sept 24 @ York'!I21+'Sept 25 vs UOIT'!I21+'Oct 3 vs York'!I21+'Oct 24 @ Cornell'!I19+'no game'!I19</f>
        <v>7</v>
      </c>
      <c r="J21" s="23">
        <f>'Sept 12 vs UOIT'!J21+'Sept 18 vs Western'!J21+'Sept 24 @ York'!J21+'Sept 25 vs UOIT'!J21+'Oct 3 vs York'!J21+'Oct 24 @ Cornell'!J19+'no game'!J19</f>
        <v>7</v>
      </c>
      <c r="K21" s="32">
        <f t="shared" si="2"/>
        <v>1</v>
      </c>
      <c r="L21" s="33">
        <f t="shared" si="3"/>
        <v>0</v>
      </c>
      <c r="M21" s="23">
        <f>'Sept 12 vs UOIT'!M21+'Sept 18 vs Western'!M21+'Sept 24 @ York'!M21+'Sept 25 vs UOIT'!M21+'Oct 3 vs York'!M21+'Oct 24 @ Cornell'!M19+'no game'!M19</f>
        <v>0</v>
      </c>
      <c r="N21" s="23">
        <f>'Sept 12 vs UOIT'!N21+'Sept 18 vs Western'!N21+'Sept 24 @ York'!N21+'Sept 25 vs UOIT'!N21+'Oct 3 vs York'!N21+'Oct 24 @ Cornell'!N19+'no game'!N19</f>
        <v>0</v>
      </c>
      <c r="O21" s="23">
        <f>'Sept 12 vs UOIT'!O21+'Sept 18 vs Western'!O21+'Sept 24 @ York'!O21+'Sept 25 vs UOIT'!O21+'Oct 3 vs York'!O21+'Oct 24 @ Cornell'!O19+'no game'!O19</f>
        <v>0</v>
      </c>
      <c r="P21" s="23">
        <f>'Sept 12 vs UOIT'!P21+'Sept 18 vs Western'!P21+'Sept 24 @ York'!P21+'Sept 25 vs UOIT'!P21+'Oct 3 vs York'!P21+'Oct 24 @ Cornell'!P19+'no game'!P19</f>
        <v>0</v>
      </c>
      <c r="Q21" s="23">
        <f>'Sept 12 vs UOIT'!Q21+'Sept 18 vs Western'!Q21+'Sept 24 @ York'!Q21+'Sept 25 vs UOIT'!Q21+'Oct 3 vs York'!Q21+'Oct 24 @ Cornell'!Q19+'no game'!Q19</f>
        <v>0</v>
      </c>
      <c r="R21" s="23">
        <f>'Sept 12 vs UOIT'!R21+'Sept 18 vs Western'!R21+'Sept 24 @ York'!R21+'Sept 25 vs UOIT'!R21+'Oct 3 vs York'!R21+'Oct 24 @ Cornell'!R19+'no game'!R19</f>
        <v>5</v>
      </c>
      <c r="S21" s="23">
        <f>'Sept 12 vs UOIT'!S21+'Sept 18 vs Western'!S21+'Sept 24 @ York'!S21+'Sept 25 vs UOIT'!S21+'Oct 3 vs York'!S21+'Oct 24 @ Cornell'!S19+'no game'!S19</f>
        <v>0</v>
      </c>
      <c r="T21" s="23">
        <f>'Sept 12 vs UOIT'!T21+'Sept 18 vs Western'!T21+'Sept 24 @ York'!T21+'Sept 25 vs UOIT'!T21+'Oct 3 vs York'!T21+'Oct 24 @ Cornell'!T19+'no game'!T19</f>
        <v>2</v>
      </c>
      <c r="U21" s="23">
        <f t="shared" si="4"/>
        <v>2</v>
      </c>
      <c r="V21" s="34">
        <f t="shared" si="0"/>
        <v>0</v>
      </c>
      <c r="W21" s="3"/>
    </row>
    <row r="22" spans="1:23" ht="16.5" customHeight="1">
      <c r="A22" s="115">
        <v>9</v>
      </c>
      <c r="B22" s="112" t="s">
        <v>78</v>
      </c>
      <c r="C22" s="23">
        <f>'Sept 12 vs UOIT'!C22+'Sept 18 vs Western'!C22+'Sept 24 @ York'!C22+'Sept 25 vs UOIT'!C22+'Oct 3 vs York'!C22+'Oct 24 @ Cornell'!C20+'no game'!C20</f>
        <v>6</v>
      </c>
      <c r="D22" s="23">
        <f>'Sept 12 vs UOIT'!D22+'Sept 18 vs Western'!D22+'Sept 24 @ York'!D22+'Sept 25 vs UOIT'!D22+'Oct 3 vs York'!D22+'Oct 24 @ Cornell'!D20+'no game'!D20</f>
        <v>0</v>
      </c>
      <c r="E22" s="23">
        <f>'Sept 12 vs UOIT'!E22+'Sept 18 vs Western'!E22+'Sept 24 @ York'!E22+'Sept 25 vs UOIT'!E22+'Oct 3 vs York'!E22+'Oct 24 @ Cornell'!E20+'no game'!E20</f>
        <v>1</v>
      </c>
      <c r="F22" s="23">
        <f t="shared" si="1"/>
        <v>1</v>
      </c>
      <c r="G22" s="23">
        <f>'Sept 12 vs UOIT'!G22+'Sept 18 vs Western'!G22+'Sept 24 @ York'!G22+'Sept 25 vs UOIT'!G22+'Oct 3 vs York'!G22+'Oct 24 @ Cornell'!G20+'no game'!G20</f>
        <v>0</v>
      </c>
      <c r="H22" s="23">
        <f>'Sept 12 vs UOIT'!H22+'Sept 18 vs Western'!H22+'Sept 24 @ York'!H22+'Sept 25 vs UOIT'!H22+'Oct 3 vs York'!H22+'Oct 24 @ Cornell'!H20+'no game'!H20</f>
        <v>-3</v>
      </c>
      <c r="I22" s="23">
        <f>'Sept 12 vs UOIT'!I22+'Sept 18 vs Western'!I22+'Sept 24 @ York'!I22+'Sept 25 vs UOIT'!I22+'Oct 3 vs York'!I22+'Oct 24 @ Cornell'!I20+'no game'!I20</f>
        <v>12</v>
      </c>
      <c r="J22" s="23">
        <f>'Sept 12 vs UOIT'!J22+'Sept 18 vs Western'!J22+'Sept 24 @ York'!J22+'Sept 25 vs UOIT'!J22+'Oct 3 vs York'!J22+'Oct 24 @ Cornell'!J20+'no game'!J20</f>
        <v>7</v>
      </c>
      <c r="K22" s="32">
        <f t="shared" si="2"/>
        <v>0.58333333333333337</v>
      </c>
      <c r="L22" s="33">
        <f t="shared" si="3"/>
        <v>0</v>
      </c>
      <c r="M22" s="23">
        <f>'Sept 12 vs UOIT'!M22+'Sept 18 vs Western'!M22+'Sept 24 @ York'!M22+'Sept 25 vs UOIT'!M22+'Oct 3 vs York'!M22+'Oct 24 @ Cornell'!M20+'no game'!M20</f>
        <v>0</v>
      </c>
      <c r="N22" s="23">
        <f>'Sept 12 vs UOIT'!N22+'Sept 18 vs Western'!N22+'Sept 24 @ York'!N22+'Sept 25 vs UOIT'!N22+'Oct 3 vs York'!N22+'Oct 24 @ Cornell'!N20+'no game'!N20</f>
        <v>0</v>
      </c>
      <c r="O22" s="23">
        <f>'Sept 12 vs UOIT'!O22+'Sept 18 vs Western'!O22+'Sept 24 @ York'!O22+'Sept 25 vs UOIT'!O22+'Oct 3 vs York'!O22+'Oct 24 @ Cornell'!O20+'no game'!O20</f>
        <v>0</v>
      </c>
      <c r="P22" s="23">
        <f>'Sept 12 vs UOIT'!P22+'Sept 18 vs Western'!P22+'Sept 24 @ York'!P22+'Sept 25 vs UOIT'!P22+'Oct 3 vs York'!P22+'Oct 24 @ Cornell'!P20+'no game'!P20</f>
        <v>0</v>
      </c>
      <c r="Q22" s="23">
        <f>'Sept 12 vs UOIT'!Q22+'Sept 18 vs Western'!Q22+'Sept 24 @ York'!Q22+'Sept 25 vs UOIT'!Q22+'Oct 3 vs York'!Q22+'Oct 24 @ Cornell'!Q20+'no game'!Q20</f>
        <v>0</v>
      </c>
      <c r="R22" s="23">
        <f>'Sept 12 vs UOIT'!R22+'Sept 18 vs Western'!R22+'Sept 24 @ York'!R22+'Sept 25 vs UOIT'!R22+'Oct 3 vs York'!R22+'Oct 24 @ Cornell'!R20+'no game'!R20</f>
        <v>2</v>
      </c>
      <c r="S22" s="23">
        <f>'Sept 12 vs UOIT'!S22+'Sept 18 vs Western'!S22+'Sept 24 @ York'!S22+'Sept 25 vs UOIT'!S22+'Oct 3 vs York'!S22+'Oct 24 @ Cornell'!S20+'no game'!S20</f>
        <v>29</v>
      </c>
      <c r="T22" s="23">
        <f>'Sept 12 vs UOIT'!T22+'Sept 18 vs Western'!T22+'Sept 24 @ York'!T22+'Sept 25 vs UOIT'!T22+'Oct 3 vs York'!T22+'Oct 24 @ Cornell'!T20+'no game'!T20</f>
        <v>28</v>
      </c>
      <c r="U22" s="23">
        <f t="shared" si="4"/>
        <v>57</v>
      </c>
      <c r="V22" s="34">
        <f t="shared" si="0"/>
        <v>0.50877192982456143</v>
      </c>
      <c r="W22" s="3"/>
    </row>
    <row r="23" spans="1:23" ht="16.5" customHeight="1">
      <c r="A23" s="109">
        <v>10</v>
      </c>
      <c r="B23" s="108" t="s">
        <v>79</v>
      </c>
      <c r="C23" s="23">
        <f>'Sept 12 vs UOIT'!C23+'Sept 18 vs Western'!C23+'Sept 24 @ York'!C23+'Sept 25 vs UOIT'!C23+'Oct 3 vs York'!C23+'Oct 24 @ Cornell'!C21+'no game'!C21</f>
        <v>6</v>
      </c>
      <c r="D23" s="23">
        <f>'Sept 12 vs UOIT'!D23+'Sept 18 vs Western'!D23+'Sept 24 @ York'!D23+'Sept 25 vs UOIT'!D23+'Oct 3 vs York'!D23+'Oct 24 @ Cornell'!D21+'no game'!D21</f>
        <v>1</v>
      </c>
      <c r="E23" s="23">
        <f>'Sept 12 vs UOIT'!E23+'Sept 18 vs Western'!E23+'Sept 24 @ York'!E23+'Sept 25 vs UOIT'!E23+'Oct 3 vs York'!E23+'Oct 24 @ Cornell'!E21+'no game'!E21</f>
        <v>3</v>
      </c>
      <c r="F23" s="23">
        <f t="shared" si="1"/>
        <v>4</v>
      </c>
      <c r="G23" s="23">
        <f>'Sept 12 vs UOIT'!G23+'Sept 18 vs Western'!G23+'Sept 24 @ York'!G23+'Sept 25 vs UOIT'!G23+'Oct 3 vs York'!G23+'Oct 24 @ Cornell'!G21+'no game'!G21</f>
        <v>4</v>
      </c>
      <c r="H23" s="23">
        <f>'Sept 12 vs UOIT'!H23+'Sept 18 vs Western'!H23+'Sept 24 @ York'!H23+'Sept 25 vs UOIT'!H23+'Oct 3 vs York'!H23+'Oct 24 @ Cornell'!H21+'no game'!H21</f>
        <v>3</v>
      </c>
      <c r="I23" s="23">
        <f>'Sept 12 vs UOIT'!I23+'Sept 18 vs Western'!I23+'Sept 24 @ York'!I23+'Sept 25 vs UOIT'!I23+'Oct 3 vs York'!I23+'Oct 24 @ Cornell'!I21+'no game'!I21</f>
        <v>14</v>
      </c>
      <c r="J23" s="23">
        <f>'Sept 12 vs UOIT'!J23+'Sept 18 vs Western'!J23+'Sept 24 @ York'!J23+'Sept 25 vs UOIT'!J23+'Oct 3 vs York'!J23+'Oct 24 @ Cornell'!J21+'no game'!J21</f>
        <v>12</v>
      </c>
      <c r="K23" s="32">
        <f t="shared" si="2"/>
        <v>0.8571428571428571</v>
      </c>
      <c r="L23" s="33">
        <f t="shared" si="3"/>
        <v>8.3333333333333329E-2</v>
      </c>
      <c r="M23" s="23">
        <f>'Sept 12 vs UOIT'!M23+'Sept 18 vs Western'!M23+'Sept 24 @ York'!M23+'Sept 25 vs UOIT'!M23+'Oct 3 vs York'!M23+'Oct 24 @ Cornell'!M21+'no game'!M21</f>
        <v>0</v>
      </c>
      <c r="N23" s="23">
        <f>'Sept 12 vs UOIT'!N23+'Sept 18 vs Western'!N23+'Sept 24 @ York'!N23+'Sept 25 vs UOIT'!N23+'Oct 3 vs York'!N23+'Oct 24 @ Cornell'!N21+'no game'!N21</f>
        <v>0</v>
      </c>
      <c r="O23" s="23">
        <f>'Sept 12 vs UOIT'!O23+'Sept 18 vs Western'!O23+'Sept 24 @ York'!O23+'Sept 25 vs UOIT'!O23+'Oct 3 vs York'!O23+'Oct 24 @ Cornell'!O21+'no game'!O21</f>
        <v>0</v>
      </c>
      <c r="P23" s="23">
        <f>'Sept 12 vs UOIT'!P23+'Sept 18 vs Western'!P23+'Sept 24 @ York'!P23+'Sept 25 vs UOIT'!P23+'Oct 3 vs York'!P23+'Oct 24 @ Cornell'!P21+'no game'!P21</f>
        <v>0</v>
      </c>
      <c r="Q23" s="23">
        <f>'Sept 12 vs UOIT'!Q23+'Sept 18 vs Western'!Q23+'Sept 24 @ York'!Q23+'Sept 25 vs UOIT'!Q23+'Oct 3 vs York'!Q23+'Oct 24 @ Cornell'!Q21+'no game'!Q21</f>
        <v>0</v>
      </c>
      <c r="R23" s="23">
        <f>'Sept 12 vs UOIT'!R23+'Sept 18 vs Western'!R23+'Sept 24 @ York'!R23+'Sept 25 vs UOIT'!R23+'Oct 3 vs York'!R23+'Oct 24 @ Cornell'!R21+'no game'!R21</f>
        <v>2</v>
      </c>
      <c r="S23" s="23">
        <f>'Sept 12 vs UOIT'!S23+'Sept 18 vs Western'!S23+'Sept 24 @ York'!S23+'Sept 25 vs UOIT'!S23+'Oct 3 vs York'!S23+'Oct 24 @ Cornell'!S21+'no game'!S21</f>
        <v>41</v>
      </c>
      <c r="T23" s="23">
        <f>'Sept 12 vs UOIT'!T23+'Sept 18 vs Western'!T23+'Sept 24 @ York'!T23+'Sept 25 vs UOIT'!T23+'Oct 3 vs York'!T23+'Oct 24 @ Cornell'!T21+'no game'!T21</f>
        <v>31</v>
      </c>
      <c r="U23" s="23">
        <f t="shared" si="4"/>
        <v>72</v>
      </c>
      <c r="V23" s="34">
        <f t="shared" si="0"/>
        <v>0.56944444444444442</v>
      </c>
      <c r="W23" s="3"/>
    </row>
    <row r="24" spans="1:23" ht="16.5" customHeight="1">
      <c r="A24" s="109">
        <v>13</v>
      </c>
      <c r="B24" s="108" t="s">
        <v>80</v>
      </c>
      <c r="C24" s="23">
        <f>'Sept 12 vs UOIT'!C24+'Sept 18 vs Western'!C24+'Sept 24 @ York'!C24+'Sept 25 vs UOIT'!C24+'Oct 3 vs York'!C24+'Oct 24 @ Cornell'!C22+'no game'!C22</f>
        <v>4</v>
      </c>
      <c r="D24" s="23">
        <f>'Sept 12 vs UOIT'!D24+'Sept 18 vs Western'!D24+'Sept 24 @ York'!D24+'Sept 25 vs UOIT'!D24+'Oct 3 vs York'!D24+'Oct 24 @ Cornell'!D22+'no game'!D22</f>
        <v>1</v>
      </c>
      <c r="E24" s="23">
        <f>'Sept 12 vs UOIT'!E24+'Sept 18 vs Western'!E24+'Sept 24 @ York'!E24+'Sept 25 vs UOIT'!E24+'Oct 3 vs York'!E24+'Oct 24 @ Cornell'!E22+'no game'!E22</f>
        <v>0</v>
      </c>
      <c r="F24" s="23">
        <f t="shared" si="1"/>
        <v>1</v>
      </c>
      <c r="G24" s="23">
        <f>'Sept 12 vs UOIT'!G24+'Sept 18 vs Western'!G24+'Sept 24 @ York'!G24+'Sept 25 vs UOIT'!G24+'Oct 3 vs York'!G24+'Oct 24 @ Cornell'!G22+'no game'!G22</f>
        <v>0</v>
      </c>
      <c r="H24" s="23">
        <f>'Sept 12 vs UOIT'!H24+'Sept 18 vs Western'!H24+'Sept 24 @ York'!H24+'Sept 25 vs UOIT'!H24+'Oct 3 vs York'!H24+'Oct 24 @ Cornell'!H22+'no game'!H22</f>
        <v>1</v>
      </c>
      <c r="I24" s="23">
        <f>'Sept 12 vs UOIT'!I24+'Sept 18 vs Western'!I24+'Sept 24 @ York'!I24+'Sept 25 vs UOIT'!I24+'Oct 3 vs York'!I24+'Oct 24 @ Cornell'!I22+'no game'!I22</f>
        <v>4</v>
      </c>
      <c r="J24" s="23">
        <f>'Sept 12 vs UOIT'!J24+'Sept 18 vs Western'!J24+'Sept 24 @ York'!J24+'Sept 25 vs UOIT'!J24+'Oct 3 vs York'!J24+'Oct 24 @ Cornell'!J22+'no game'!J22</f>
        <v>4</v>
      </c>
      <c r="K24" s="32">
        <f t="shared" si="2"/>
        <v>1</v>
      </c>
      <c r="L24" s="33">
        <f t="shared" si="3"/>
        <v>0.25</v>
      </c>
      <c r="M24" s="23">
        <f>'Sept 12 vs UOIT'!M24+'Sept 18 vs Western'!M24+'Sept 24 @ York'!M24+'Sept 25 vs UOIT'!M24+'Oct 3 vs York'!M24+'Oct 24 @ Cornell'!M22+'no game'!M22</f>
        <v>0</v>
      </c>
      <c r="N24" s="23">
        <f>'Sept 12 vs UOIT'!N24+'Sept 18 vs Western'!N24+'Sept 24 @ York'!N24+'Sept 25 vs UOIT'!N24+'Oct 3 vs York'!N24+'Oct 24 @ Cornell'!N22+'no game'!N22</f>
        <v>0</v>
      </c>
      <c r="O24" s="23">
        <f>'Sept 12 vs UOIT'!O24+'Sept 18 vs Western'!O24+'Sept 24 @ York'!O24+'Sept 25 vs UOIT'!O24+'Oct 3 vs York'!O24+'Oct 24 @ Cornell'!O22+'no game'!O22</f>
        <v>0</v>
      </c>
      <c r="P24" s="23">
        <f>'Sept 12 vs UOIT'!P24+'Sept 18 vs Western'!P24+'Sept 24 @ York'!P24+'Sept 25 vs UOIT'!P24+'Oct 3 vs York'!P24+'Oct 24 @ Cornell'!P22+'no game'!P22</f>
        <v>0</v>
      </c>
      <c r="Q24" s="23">
        <f>'Sept 12 vs UOIT'!Q24+'Sept 18 vs Western'!Q24+'Sept 24 @ York'!Q24+'Sept 25 vs UOIT'!Q24+'Oct 3 vs York'!Q24+'Oct 24 @ Cornell'!Q22+'no game'!Q22</f>
        <v>0</v>
      </c>
      <c r="R24" s="23">
        <f>'Sept 12 vs UOIT'!R24+'Sept 18 vs Western'!R24+'Sept 24 @ York'!R24+'Sept 25 vs UOIT'!R24+'Oct 3 vs York'!R24+'Oct 24 @ Cornell'!R22+'no game'!R22</f>
        <v>0</v>
      </c>
      <c r="S24" s="23">
        <f>'Sept 12 vs UOIT'!S24+'Sept 18 vs Western'!S24+'Sept 24 @ York'!S24+'Sept 25 vs UOIT'!S24+'Oct 3 vs York'!S24+'Oct 24 @ Cornell'!S22+'no game'!S22</f>
        <v>0</v>
      </c>
      <c r="T24" s="23">
        <f>'Sept 12 vs UOIT'!T24+'Sept 18 vs Western'!T24+'Sept 24 @ York'!T24+'Sept 25 vs UOIT'!T24+'Oct 3 vs York'!T24+'Oct 24 @ Cornell'!T22+'no game'!T22</f>
        <v>0</v>
      </c>
      <c r="U24" s="23">
        <f t="shared" si="4"/>
        <v>0</v>
      </c>
      <c r="V24" s="34" t="e">
        <f t="shared" si="0"/>
        <v>#DIV/0!</v>
      </c>
      <c r="W24" s="3"/>
    </row>
    <row r="25" spans="1:23" ht="16.5" customHeight="1">
      <c r="A25" s="109">
        <v>16</v>
      </c>
      <c r="B25" s="108" t="s">
        <v>81</v>
      </c>
      <c r="C25" s="23">
        <f>'Sept 12 vs UOIT'!C25+'Sept 18 vs Western'!C25+'Sept 24 @ York'!C25+'Sept 25 vs UOIT'!C25+'Oct 3 vs York'!C25+'Oct 24 @ Cornell'!C23+'no game'!C23</f>
        <v>1</v>
      </c>
      <c r="D25" s="23">
        <f>'Sept 12 vs UOIT'!D25+'Sept 18 vs Western'!D25+'Sept 24 @ York'!D25+'Sept 25 vs UOIT'!D25+'Oct 3 vs York'!D25+'Oct 24 @ Cornell'!D23+'no game'!D23</f>
        <v>0</v>
      </c>
      <c r="E25" s="23">
        <f>'Sept 12 vs UOIT'!E25+'Sept 18 vs Western'!E25+'Sept 24 @ York'!E25+'Sept 25 vs UOIT'!E25+'Oct 3 vs York'!E25+'Oct 24 @ Cornell'!E23+'no game'!E23</f>
        <v>1</v>
      </c>
      <c r="F25" s="23">
        <f t="shared" si="1"/>
        <v>1</v>
      </c>
      <c r="G25" s="23">
        <f>'Sept 12 vs UOIT'!G25+'Sept 18 vs Western'!G25+'Sept 24 @ York'!G25+'Sept 25 vs UOIT'!G25+'Oct 3 vs York'!G25+'Oct 24 @ Cornell'!G23+'no game'!G23</f>
        <v>0</v>
      </c>
      <c r="H25" s="23">
        <f>'Sept 12 vs UOIT'!H25+'Sept 18 vs Western'!H25+'Sept 24 @ York'!H25+'Sept 25 vs UOIT'!H25+'Oct 3 vs York'!H25+'Oct 24 @ Cornell'!H23+'no game'!H23</f>
        <v>0</v>
      </c>
      <c r="I25" s="23">
        <f>'Sept 12 vs UOIT'!I25+'Sept 18 vs Western'!I25+'Sept 24 @ York'!I25+'Sept 25 vs UOIT'!I25+'Oct 3 vs York'!I25+'Oct 24 @ Cornell'!I23+'no game'!I23</f>
        <v>0</v>
      </c>
      <c r="J25" s="23">
        <f>'Sept 12 vs UOIT'!J25+'Sept 18 vs Western'!J25+'Sept 24 @ York'!J25+'Sept 25 vs UOIT'!J25+'Oct 3 vs York'!J25+'Oct 24 @ Cornell'!J23+'no game'!J23</f>
        <v>0</v>
      </c>
      <c r="K25" s="32" t="e">
        <f t="shared" si="2"/>
        <v>#DIV/0!</v>
      </c>
      <c r="L25" s="33" t="e">
        <f t="shared" si="3"/>
        <v>#DIV/0!</v>
      </c>
      <c r="M25" s="23">
        <f>'Sept 12 vs UOIT'!M25+'Sept 18 vs Western'!M25+'Sept 24 @ York'!M25+'Sept 25 vs UOIT'!M25+'Oct 3 vs York'!M25+'Oct 24 @ Cornell'!M23+'no game'!M23</f>
        <v>0</v>
      </c>
      <c r="N25" s="23">
        <f>'Sept 12 vs UOIT'!N25+'Sept 18 vs Western'!N25+'Sept 24 @ York'!N25+'Sept 25 vs UOIT'!N25+'Oct 3 vs York'!N25+'Oct 24 @ Cornell'!N23+'no game'!N23</f>
        <v>0</v>
      </c>
      <c r="O25" s="23">
        <f>'Sept 12 vs UOIT'!O25+'Sept 18 vs Western'!O25+'Sept 24 @ York'!O25+'Sept 25 vs UOIT'!O25+'Oct 3 vs York'!O25+'Oct 24 @ Cornell'!O23+'no game'!O23</f>
        <v>0</v>
      </c>
      <c r="P25" s="23">
        <f>'Sept 12 vs UOIT'!P25+'Sept 18 vs Western'!P25+'Sept 24 @ York'!P25+'Sept 25 vs UOIT'!P25+'Oct 3 vs York'!P25+'Oct 24 @ Cornell'!P23+'no game'!P23</f>
        <v>0</v>
      </c>
      <c r="Q25" s="23">
        <f>'Sept 12 vs UOIT'!Q25+'Sept 18 vs Western'!Q25+'Sept 24 @ York'!Q25+'Sept 25 vs UOIT'!Q25+'Oct 3 vs York'!Q25+'Oct 24 @ Cornell'!Q23+'no game'!Q23</f>
        <v>0</v>
      </c>
      <c r="R25" s="23">
        <f>'Sept 12 vs UOIT'!R25+'Sept 18 vs Western'!R25+'Sept 24 @ York'!R25+'Sept 25 vs UOIT'!R25+'Oct 3 vs York'!R25+'Oct 24 @ Cornell'!R23+'no game'!R23</f>
        <v>0</v>
      </c>
      <c r="S25" s="23">
        <f>'Sept 12 vs UOIT'!S25+'Sept 18 vs Western'!S25+'Sept 24 @ York'!S25+'Sept 25 vs UOIT'!S25+'Oct 3 vs York'!S25+'Oct 24 @ Cornell'!S23+'no game'!S23</f>
        <v>0</v>
      </c>
      <c r="T25" s="23">
        <f>'Sept 12 vs UOIT'!T25+'Sept 18 vs Western'!T25+'Sept 24 @ York'!T25+'Sept 25 vs UOIT'!T25+'Oct 3 vs York'!T25+'Oct 24 @ Cornell'!T23+'no game'!T23</f>
        <v>0</v>
      </c>
      <c r="U25" s="23">
        <f t="shared" si="4"/>
        <v>0</v>
      </c>
      <c r="V25" s="34" t="e">
        <f t="shared" si="0"/>
        <v>#DIV/0!</v>
      </c>
      <c r="W25" s="3"/>
    </row>
    <row r="26" spans="1:23" ht="16.5" customHeight="1">
      <c r="A26" s="109">
        <v>17</v>
      </c>
      <c r="B26" s="108" t="s">
        <v>82</v>
      </c>
      <c r="C26" s="23">
        <f>'Sept 12 vs UOIT'!C26+'Sept 18 vs Western'!C26+'Sept 24 @ York'!C26+'Sept 25 vs UOIT'!C26+'Oct 3 vs York'!C26+'Oct 24 @ Cornell'!C24+'no game'!C24</f>
        <v>5</v>
      </c>
      <c r="D26" s="23">
        <f>'Sept 12 vs UOIT'!D26+'Sept 18 vs Western'!D26+'Sept 24 @ York'!D26+'Sept 25 vs UOIT'!D26+'Oct 3 vs York'!D26+'Oct 24 @ Cornell'!D24+'no game'!D24</f>
        <v>2</v>
      </c>
      <c r="E26" s="23">
        <f>'Sept 12 vs UOIT'!E26+'Sept 18 vs Western'!E26+'Sept 24 @ York'!E26+'Sept 25 vs UOIT'!E26+'Oct 3 vs York'!E26+'Oct 24 @ Cornell'!E24+'no game'!E24</f>
        <v>0</v>
      </c>
      <c r="F26" s="23">
        <f t="shared" si="1"/>
        <v>2</v>
      </c>
      <c r="G26" s="23">
        <f>'Sept 12 vs UOIT'!G26+'Sept 18 vs Western'!G26+'Sept 24 @ York'!G26+'Sept 25 vs UOIT'!G26+'Oct 3 vs York'!G26+'Oct 24 @ Cornell'!G24+'no game'!G24</f>
        <v>0</v>
      </c>
      <c r="H26" s="23">
        <f>'Sept 12 vs UOIT'!H26+'Sept 18 vs Western'!H26+'Sept 24 @ York'!H26+'Sept 25 vs UOIT'!H26+'Oct 3 vs York'!H26+'Oct 24 @ Cornell'!H24+'no game'!H24</f>
        <v>-3</v>
      </c>
      <c r="I26" s="23">
        <f>'Sept 12 vs UOIT'!I26+'Sept 18 vs Western'!I26+'Sept 24 @ York'!I26+'Sept 25 vs UOIT'!I26+'Oct 3 vs York'!I26+'Oct 24 @ Cornell'!I24+'no game'!I24</f>
        <v>9</v>
      </c>
      <c r="J26" s="23">
        <f>'Sept 12 vs UOIT'!J26+'Sept 18 vs Western'!J26+'Sept 24 @ York'!J26+'Sept 25 vs UOIT'!J26+'Oct 3 vs York'!J26+'Oct 24 @ Cornell'!J24+'no game'!J24</f>
        <v>8</v>
      </c>
      <c r="K26" s="32">
        <f t="shared" si="2"/>
        <v>0.88888888888888884</v>
      </c>
      <c r="L26" s="33">
        <f t="shared" si="3"/>
        <v>0.25</v>
      </c>
      <c r="M26" s="23">
        <f>'Sept 12 vs UOIT'!M26+'Sept 18 vs Western'!M26+'Sept 24 @ York'!M26+'Sept 25 vs UOIT'!M26+'Oct 3 vs York'!M26+'Oct 24 @ Cornell'!M24+'no game'!M24</f>
        <v>0</v>
      </c>
      <c r="N26" s="23">
        <f>'Sept 12 vs UOIT'!N26+'Sept 18 vs Western'!N26+'Sept 24 @ York'!N26+'Sept 25 vs UOIT'!N26+'Oct 3 vs York'!N26+'Oct 24 @ Cornell'!N24+'no game'!N24</f>
        <v>0</v>
      </c>
      <c r="O26" s="23">
        <f>'Sept 12 vs UOIT'!O26+'Sept 18 vs Western'!O26+'Sept 24 @ York'!O26+'Sept 25 vs UOIT'!O26+'Oct 3 vs York'!O26+'Oct 24 @ Cornell'!O24+'no game'!O24</f>
        <v>0</v>
      </c>
      <c r="P26" s="23">
        <f>'Sept 12 vs UOIT'!P26+'Sept 18 vs Western'!P26+'Sept 24 @ York'!P26+'Sept 25 vs UOIT'!P26+'Oct 3 vs York'!P26+'Oct 24 @ Cornell'!P24+'no game'!P24</f>
        <v>0</v>
      </c>
      <c r="Q26" s="23">
        <f>'Sept 12 vs UOIT'!Q26+'Sept 18 vs Western'!Q26+'Sept 24 @ York'!Q26+'Sept 25 vs UOIT'!Q26+'Oct 3 vs York'!Q26+'Oct 24 @ Cornell'!Q24+'no game'!Q24</f>
        <v>1</v>
      </c>
      <c r="R26" s="23">
        <f>'Sept 12 vs UOIT'!R26+'Sept 18 vs Western'!R26+'Sept 24 @ York'!R26+'Sept 25 vs UOIT'!R26+'Oct 3 vs York'!R26+'Oct 24 @ Cornell'!R24+'no game'!R24</f>
        <v>3</v>
      </c>
      <c r="S26" s="23">
        <f>'Sept 12 vs UOIT'!S26+'Sept 18 vs Western'!S26+'Sept 24 @ York'!S26+'Sept 25 vs UOIT'!S26+'Oct 3 vs York'!S26+'Oct 24 @ Cornell'!S24+'no game'!S24</f>
        <v>1</v>
      </c>
      <c r="T26" s="23">
        <f>'Sept 12 vs UOIT'!T26+'Sept 18 vs Western'!T26+'Sept 24 @ York'!T26+'Sept 25 vs UOIT'!T26+'Oct 3 vs York'!T26+'Oct 24 @ Cornell'!T24+'no game'!T24</f>
        <v>1</v>
      </c>
      <c r="U26" s="23">
        <f t="shared" si="4"/>
        <v>2</v>
      </c>
      <c r="V26" s="34">
        <f t="shared" si="0"/>
        <v>0.5</v>
      </c>
      <c r="W26" s="3"/>
    </row>
    <row r="27" spans="1:23" ht="16.5" customHeight="1">
      <c r="A27" s="109">
        <v>18</v>
      </c>
      <c r="B27" s="108" t="s">
        <v>83</v>
      </c>
      <c r="C27" s="23">
        <f>'Sept 12 vs UOIT'!C27+'Sept 18 vs Western'!C27+'Sept 24 @ York'!C27+'Sept 25 vs UOIT'!C27+'Oct 3 vs York'!C27+'Oct 24 @ Cornell'!C25+'no game'!C25</f>
        <v>3</v>
      </c>
      <c r="D27" s="23">
        <f>'Sept 12 vs UOIT'!D27+'Sept 18 vs Western'!D27+'Sept 24 @ York'!D27+'Sept 25 vs UOIT'!D27+'Oct 3 vs York'!D27+'Oct 24 @ Cornell'!D25+'no game'!D25</f>
        <v>1</v>
      </c>
      <c r="E27" s="23">
        <f>'Sept 12 vs UOIT'!E27+'Sept 18 vs Western'!E27+'Sept 24 @ York'!E27+'Sept 25 vs UOIT'!E27+'Oct 3 vs York'!E27+'Oct 24 @ Cornell'!E25+'no game'!E25</f>
        <v>2</v>
      </c>
      <c r="F27" s="23">
        <f t="shared" si="1"/>
        <v>3</v>
      </c>
      <c r="G27" s="23">
        <f>'Sept 12 vs UOIT'!G27+'Sept 18 vs Western'!G27+'Sept 24 @ York'!G27+'Sept 25 vs UOIT'!G27+'Oct 3 vs York'!G27+'Oct 24 @ Cornell'!G25+'no game'!G25</f>
        <v>6</v>
      </c>
      <c r="H27" s="23">
        <f>'Sept 12 vs UOIT'!H27+'Sept 18 vs Western'!H27+'Sept 24 @ York'!H27+'Sept 25 vs UOIT'!H27+'Oct 3 vs York'!H27+'Oct 24 @ Cornell'!H25+'no game'!H25</f>
        <v>0</v>
      </c>
      <c r="I27" s="23">
        <f>'Sept 12 vs UOIT'!I27+'Sept 18 vs Western'!I27+'Sept 24 @ York'!I27+'Sept 25 vs UOIT'!I27+'Oct 3 vs York'!I27+'Oct 24 @ Cornell'!I25+'no game'!I25</f>
        <v>4</v>
      </c>
      <c r="J27" s="23">
        <f>'Sept 12 vs UOIT'!J27+'Sept 18 vs Western'!J27+'Sept 24 @ York'!J27+'Sept 25 vs UOIT'!J27+'Oct 3 vs York'!J27+'Oct 24 @ Cornell'!J25+'no game'!J25</f>
        <v>4</v>
      </c>
      <c r="K27" s="32">
        <f t="shared" si="2"/>
        <v>1</v>
      </c>
      <c r="L27" s="33">
        <f t="shared" si="3"/>
        <v>0.25</v>
      </c>
      <c r="M27" s="23">
        <f>'Sept 12 vs UOIT'!M27+'Sept 18 vs Western'!M27+'Sept 24 @ York'!M27+'Sept 25 vs UOIT'!M27+'Oct 3 vs York'!M27+'Oct 24 @ Cornell'!M25+'no game'!M25</f>
        <v>1</v>
      </c>
      <c r="N27" s="23">
        <f>'Sept 12 vs UOIT'!N27+'Sept 18 vs Western'!N27+'Sept 24 @ York'!N27+'Sept 25 vs UOIT'!N27+'Oct 3 vs York'!N27+'Oct 24 @ Cornell'!N25+'no game'!N25</f>
        <v>0</v>
      </c>
      <c r="O27" s="23">
        <f>'Sept 12 vs UOIT'!O27+'Sept 18 vs Western'!O27+'Sept 24 @ York'!O27+'Sept 25 vs UOIT'!O27+'Oct 3 vs York'!O27+'Oct 24 @ Cornell'!O25+'no game'!O25</f>
        <v>0</v>
      </c>
      <c r="P27" s="23">
        <f>'Sept 12 vs UOIT'!P27+'Sept 18 vs Western'!P27+'Sept 24 @ York'!P27+'Sept 25 vs UOIT'!P27+'Oct 3 vs York'!P27+'Oct 24 @ Cornell'!P25+'no game'!P25</f>
        <v>0</v>
      </c>
      <c r="Q27" s="23">
        <f>'Sept 12 vs UOIT'!Q27+'Sept 18 vs Western'!Q27+'Sept 24 @ York'!Q27+'Sept 25 vs UOIT'!Q27+'Oct 3 vs York'!Q27+'Oct 24 @ Cornell'!Q25+'no game'!Q25</f>
        <v>0</v>
      </c>
      <c r="R27" s="23">
        <f>'Sept 12 vs UOIT'!R27+'Sept 18 vs Western'!R27+'Sept 24 @ York'!R27+'Sept 25 vs UOIT'!R27+'Oct 3 vs York'!R27+'Oct 24 @ Cornell'!R25+'no game'!R25</f>
        <v>3</v>
      </c>
      <c r="S27" s="23">
        <f>'Sept 12 vs UOIT'!S27+'Sept 18 vs Western'!S27+'Sept 24 @ York'!S27+'Sept 25 vs UOIT'!S27+'Oct 3 vs York'!S27+'Oct 24 @ Cornell'!S25+'no game'!S25</f>
        <v>8</v>
      </c>
      <c r="T27" s="23">
        <f>'Sept 12 vs UOIT'!T27+'Sept 18 vs Western'!T27+'Sept 24 @ York'!T27+'Sept 25 vs UOIT'!T27+'Oct 3 vs York'!T27+'Oct 24 @ Cornell'!T25+'no game'!T25</f>
        <v>16</v>
      </c>
      <c r="U27" s="23">
        <f t="shared" si="4"/>
        <v>24</v>
      </c>
      <c r="V27" s="34">
        <f t="shared" si="0"/>
        <v>0.33333333333333331</v>
      </c>
    </row>
    <row r="28" spans="1:23" ht="16.5" customHeight="1">
      <c r="A28" s="109">
        <v>19</v>
      </c>
      <c r="B28" s="108" t="s">
        <v>84</v>
      </c>
      <c r="C28" s="23">
        <f>'Sept 12 vs UOIT'!C28+'Sept 18 vs Western'!C28+'Sept 24 @ York'!C28+'Sept 25 vs UOIT'!C28+'Oct 3 vs York'!C28+'Oct 24 @ Cornell'!C26+'no game'!C26</f>
        <v>6</v>
      </c>
      <c r="D28" s="23">
        <f>'Sept 12 vs UOIT'!D28+'Sept 18 vs Western'!D28+'Sept 24 @ York'!D28+'Sept 25 vs UOIT'!D28+'Oct 3 vs York'!D28+'Oct 24 @ Cornell'!D26+'no game'!D26</f>
        <v>1</v>
      </c>
      <c r="E28" s="23">
        <f>'Sept 12 vs UOIT'!E28+'Sept 18 vs Western'!E28+'Sept 24 @ York'!E28+'Sept 25 vs UOIT'!E28+'Oct 3 vs York'!E28+'Oct 24 @ Cornell'!E26+'no game'!E26</f>
        <v>0</v>
      </c>
      <c r="F28" s="23">
        <f t="shared" si="1"/>
        <v>1</v>
      </c>
      <c r="G28" s="23">
        <f>'Sept 12 vs UOIT'!G28+'Sept 18 vs Western'!G28+'Sept 24 @ York'!G28+'Sept 25 vs UOIT'!G28+'Oct 3 vs York'!G28+'Oct 24 @ Cornell'!G26+'no game'!G26</f>
        <v>0</v>
      </c>
      <c r="H28" s="23">
        <f>'Sept 12 vs UOIT'!H28+'Sept 18 vs Western'!H28+'Sept 24 @ York'!H28+'Sept 25 vs UOIT'!H28+'Oct 3 vs York'!H28+'Oct 24 @ Cornell'!H26+'no game'!H26</f>
        <v>-2</v>
      </c>
      <c r="I28" s="23">
        <f>'Sept 12 vs UOIT'!I28+'Sept 18 vs Western'!I28+'Sept 24 @ York'!I28+'Sept 25 vs UOIT'!I28+'Oct 3 vs York'!I28+'Oct 24 @ Cornell'!I26+'no game'!I26</f>
        <v>10</v>
      </c>
      <c r="J28" s="23">
        <f>'Sept 12 vs UOIT'!J28+'Sept 18 vs Western'!J28+'Sept 24 @ York'!J28+'Sept 25 vs UOIT'!J28+'Oct 3 vs York'!J28+'Oct 24 @ Cornell'!J26+'no game'!J26</f>
        <v>10</v>
      </c>
      <c r="K28" s="32">
        <f t="shared" si="2"/>
        <v>1</v>
      </c>
      <c r="L28" s="33">
        <f t="shared" si="3"/>
        <v>0.1</v>
      </c>
      <c r="M28" s="23">
        <f>'Sept 12 vs UOIT'!M28+'Sept 18 vs Western'!M28+'Sept 24 @ York'!M28+'Sept 25 vs UOIT'!M28+'Oct 3 vs York'!M28+'Oct 24 @ Cornell'!M26+'no game'!M26</f>
        <v>0</v>
      </c>
      <c r="N28" s="23">
        <f>'Sept 12 vs UOIT'!N28+'Sept 18 vs Western'!N28+'Sept 24 @ York'!N28+'Sept 25 vs UOIT'!N28+'Oct 3 vs York'!N28+'Oct 24 @ Cornell'!N26+'no game'!N26</f>
        <v>0</v>
      </c>
      <c r="O28" s="23">
        <f>'Sept 12 vs UOIT'!O28+'Sept 18 vs Western'!O28+'Sept 24 @ York'!O28+'Sept 25 vs UOIT'!O28+'Oct 3 vs York'!O28+'Oct 24 @ Cornell'!O26+'no game'!O26</f>
        <v>0</v>
      </c>
      <c r="P28" s="23">
        <f>'Sept 12 vs UOIT'!P28+'Sept 18 vs Western'!P28+'Sept 24 @ York'!P28+'Sept 25 vs UOIT'!P28+'Oct 3 vs York'!P28+'Oct 24 @ Cornell'!P26+'no game'!P26</f>
        <v>0</v>
      </c>
      <c r="Q28" s="23">
        <f>'Sept 12 vs UOIT'!Q28+'Sept 18 vs Western'!Q28+'Sept 24 @ York'!Q28+'Sept 25 vs UOIT'!Q28+'Oct 3 vs York'!Q28+'Oct 24 @ Cornell'!Q26+'no game'!Q26</f>
        <v>0</v>
      </c>
      <c r="R28" s="23">
        <f>'Sept 12 vs UOIT'!R28+'Sept 18 vs Western'!R28+'Sept 24 @ York'!R28+'Sept 25 vs UOIT'!R28+'Oct 3 vs York'!R28+'Oct 24 @ Cornell'!R26+'no game'!R26</f>
        <v>3</v>
      </c>
      <c r="S28" s="23">
        <f>'Sept 12 vs UOIT'!S28+'Sept 18 vs Western'!S28+'Sept 24 @ York'!S28+'Sept 25 vs UOIT'!S28+'Oct 3 vs York'!S28+'Oct 24 @ Cornell'!S26+'no game'!S26</f>
        <v>2</v>
      </c>
      <c r="T28" s="23">
        <f>'Sept 12 vs UOIT'!T28+'Sept 18 vs Western'!T28+'Sept 24 @ York'!T28+'Sept 25 vs UOIT'!T28+'Oct 3 vs York'!T28+'Oct 24 @ Cornell'!T26+'no game'!T26</f>
        <v>0</v>
      </c>
      <c r="U28" s="23">
        <f t="shared" si="4"/>
        <v>2</v>
      </c>
      <c r="V28" s="34">
        <f t="shared" si="0"/>
        <v>1</v>
      </c>
      <c r="W28" s="3"/>
    </row>
    <row r="29" spans="1:23" ht="16.5" customHeight="1">
      <c r="A29" s="109">
        <v>20</v>
      </c>
      <c r="B29" s="108" t="s">
        <v>85</v>
      </c>
      <c r="C29" s="23">
        <f>'Sept 12 vs UOIT'!C29+'Sept 18 vs Western'!C29+'Sept 24 @ York'!C29+'Sept 25 vs UOIT'!C29+'Oct 3 vs York'!C29+'Oct 24 @ Cornell'!C27+'no game'!C27</f>
        <v>5</v>
      </c>
      <c r="D29" s="23">
        <f>'Sept 12 vs UOIT'!D29+'Sept 18 vs Western'!D29+'Sept 24 @ York'!D29+'Sept 25 vs UOIT'!D29+'Oct 3 vs York'!D29+'Oct 24 @ Cornell'!D27+'no game'!D27</f>
        <v>2</v>
      </c>
      <c r="E29" s="23">
        <f>'Sept 12 vs UOIT'!E29+'Sept 18 vs Western'!E29+'Sept 24 @ York'!E29+'Sept 25 vs UOIT'!E29+'Oct 3 vs York'!E29+'Oct 24 @ Cornell'!E27+'no game'!E27</f>
        <v>1</v>
      </c>
      <c r="F29" s="23">
        <f t="shared" si="1"/>
        <v>3</v>
      </c>
      <c r="G29" s="23">
        <f>'Sept 12 vs UOIT'!G29+'Sept 18 vs Western'!G29+'Sept 24 @ York'!G29+'Sept 25 vs UOIT'!G29+'Oct 3 vs York'!G29+'Oct 24 @ Cornell'!G27+'no game'!G27</f>
        <v>2</v>
      </c>
      <c r="H29" s="23">
        <f>'Sept 12 vs UOIT'!H29+'Sept 18 vs Western'!H29+'Sept 24 @ York'!H29+'Sept 25 vs UOIT'!H29+'Oct 3 vs York'!H29+'Oct 24 @ Cornell'!H27+'no game'!H27</f>
        <v>-2</v>
      </c>
      <c r="I29" s="23">
        <f>'Sept 12 vs UOIT'!I29+'Sept 18 vs Western'!I29+'Sept 24 @ York'!I29+'Sept 25 vs UOIT'!I29+'Oct 3 vs York'!I29+'Oct 24 @ Cornell'!I27+'no game'!I27</f>
        <v>13</v>
      </c>
      <c r="J29" s="23">
        <f>'Sept 12 vs UOIT'!J29+'Sept 18 vs Western'!J29+'Sept 24 @ York'!J29+'Sept 25 vs UOIT'!J29+'Oct 3 vs York'!J29+'Oct 24 @ Cornell'!J27+'no game'!J27</f>
        <v>10</v>
      </c>
      <c r="K29" s="32">
        <f t="shared" si="2"/>
        <v>0.76923076923076927</v>
      </c>
      <c r="L29" s="33">
        <f t="shared" si="3"/>
        <v>0.2</v>
      </c>
      <c r="M29" s="23">
        <f>'Sept 12 vs UOIT'!M29+'Sept 18 vs Western'!M29+'Sept 24 @ York'!M29+'Sept 25 vs UOIT'!M29+'Oct 3 vs York'!M29+'Oct 24 @ Cornell'!M27+'no game'!M27</f>
        <v>0</v>
      </c>
      <c r="N29" s="23">
        <f>'Sept 12 vs UOIT'!N29+'Sept 18 vs Western'!N29+'Sept 24 @ York'!N29+'Sept 25 vs UOIT'!N29+'Oct 3 vs York'!N29+'Oct 24 @ Cornell'!N27+'no game'!N27</f>
        <v>0</v>
      </c>
      <c r="O29" s="23">
        <f>'Sept 12 vs UOIT'!O29+'Sept 18 vs Western'!O29+'Sept 24 @ York'!O29+'Sept 25 vs UOIT'!O29+'Oct 3 vs York'!O29+'Oct 24 @ Cornell'!O27+'no game'!O27</f>
        <v>0</v>
      </c>
      <c r="P29" s="23">
        <f>'Sept 12 vs UOIT'!P29+'Sept 18 vs Western'!P29+'Sept 24 @ York'!P29+'Sept 25 vs UOIT'!P29+'Oct 3 vs York'!P29+'Oct 24 @ Cornell'!P27+'no game'!P27</f>
        <v>0</v>
      </c>
      <c r="Q29" s="23">
        <f>'Sept 12 vs UOIT'!Q29+'Sept 18 vs Western'!Q29+'Sept 24 @ York'!Q29+'Sept 25 vs UOIT'!Q29+'Oct 3 vs York'!Q29+'Oct 24 @ Cornell'!Q27+'no game'!Q27</f>
        <v>1</v>
      </c>
      <c r="R29" s="23">
        <f>'Sept 12 vs UOIT'!R29+'Sept 18 vs Western'!R29+'Sept 24 @ York'!R29+'Sept 25 vs UOIT'!R29+'Oct 3 vs York'!R29+'Oct 24 @ Cornell'!R27+'no game'!R27</f>
        <v>1</v>
      </c>
      <c r="S29" s="23">
        <f>'Sept 12 vs UOIT'!S29+'Sept 18 vs Western'!S29+'Sept 24 @ York'!S29+'Sept 25 vs UOIT'!S29+'Oct 3 vs York'!S29+'Oct 24 @ Cornell'!S27+'no game'!S27</f>
        <v>0</v>
      </c>
      <c r="T29" s="23">
        <f>'Sept 12 vs UOIT'!T29+'Sept 18 vs Western'!T29+'Sept 24 @ York'!T29+'Sept 25 vs UOIT'!T29+'Oct 3 vs York'!T29+'Oct 24 @ Cornell'!T27+'no game'!T27</f>
        <v>1</v>
      </c>
      <c r="U29" s="23">
        <f t="shared" si="4"/>
        <v>1</v>
      </c>
      <c r="V29" s="34">
        <f t="shared" si="0"/>
        <v>0</v>
      </c>
      <c r="W29" s="3"/>
    </row>
    <row r="30" spans="1:23" ht="16.5" customHeight="1">
      <c r="A30" s="109">
        <v>21</v>
      </c>
      <c r="B30" s="108" t="s">
        <v>86</v>
      </c>
      <c r="C30" s="23">
        <f>'Sept 12 vs UOIT'!C30+'Sept 18 vs Western'!C30+'Sept 24 @ York'!C30+'Sept 25 vs UOIT'!C30+'Oct 3 vs York'!C30+'Oct 24 @ Cornell'!C28+'no game'!C28</f>
        <v>5</v>
      </c>
      <c r="D30" s="23">
        <f>'Sept 12 vs UOIT'!D30+'Sept 18 vs Western'!D30+'Sept 24 @ York'!D30+'Sept 25 vs UOIT'!D30+'Oct 3 vs York'!D30+'Oct 24 @ Cornell'!D28+'no game'!D28</f>
        <v>2</v>
      </c>
      <c r="E30" s="23">
        <f>'Sept 12 vs UOIT'!E30+'Sept 18 vs Western'!E30+'Sept 24 @ York'!E30+'Sept 25 vs UOIT'!E30+'Oct 3 vs York'!E30+'Oct 24 @ Cornell'!E28+'no game'!E28</f>
        <v>1</v>
      </c>
      <c r="F30" s="23">
        <f t="shared" si="1"/>
        <v>3</v>
      </c>
      <c r="G30" s="23">
        <f>'Sept 12 vs UOIT'!G30+'Sept 18 vs Western'!G30+'Sept 24 @ York'!G30+'Sept 25 vs UOIT'!G30+'Oct 3 vs York'!G30+'Oct 24 @ Cornell'!G28+'no game'!G28</f>
        <v>4</v>
      </c>
      <c r="H30" s="23">
        <f>'Sept 12 vs UOIT'!H30+'Sept 18 vs Western'!H30+'Sept 24 @ York'!H30+'Sept 25 vs UOIT'!H30+'Oct 3 vs York'!H30+'Oct 24 @ Cornell'!H28+'no game'!H28</f>
        <v>0</v>
      </c>
      <c r="I30" s="23">
        <f>'Sept 12 vs UOIT'!I30+'Sept 18 vs Western'!I30+'Sept 24 @ York'!I30+'Sept 25 vs UOIT'!I30+'Oct 3 vs York'!I30+'Oct 24 @ Cornell'!I28+'no game'!I28</f>
        <v>10</v>
      </c>
      <c r="J30" s="23">
        <f>'Sept 12 vs UOIT'!J30+'Sept 18 vs Western'!J30+'Sept 24 @ York'!J30+'Sept 25 vs UOIT'!J30+'Oct 3 vs York'!J30+'Oct 24 @ Cornell'!J28+'no game'!J28</f>
        <v>8</v>
      </c>
      <c r="K30" s="32">
        <f t="shared" si="2"/>
        <v>0.8</v>
      </c>
      <c r="L30" s="33">
        <f t="shared" si="3"/>
        <v>0.25</v>
      </c>
      <c r="M30" s="23">
        <f>'Sept 12 vs UOIT'!M30+'Sept 18 vs Western'!M30+'Sept 24 @ York'!M30+'Sept 25 vs UOIT'!M30+'Oct 3 vs York'!M30+'Oct 24 @ Cornell'!M28+'no game'!M28</f>
        <v>1</v>
      </c>
      <c r="N30" s="23">
        <f>'Sept 12 vs UOIT'!N30+'Sept 18 vs Western'!N30+'Sept 24 @ York'!N30+'Sept 25 vs UOIT'!N30+'Oct 3 vs York'!N30+'Oct 24 @ Cornell'!N28+'no game'!N28</f>
        <v>0</v>
      </c>
      <c r="O30" s="23">
        <f>'Sept 12 vs UOIT'!O30+'Sept 18 vs Western'!O30+'Sept 24 @ York'!O30+'Sept 25 vs UOIT'!O30+'Oct 3 vs York'!O30+'Oct 24 @ Cornell'!O28+'no game'!O28</f>
        <v>0</v>
      </c>
      <c r="P30" s="23">
        <f>'Sept 12 vs UOIT'!P30+'Sept 18 vs Western'!P30+'Sept 24 @ York'!P30+'Sept 25 vs UOIT'!P30+'Oct 3 vs York'!P30+'Oct 24 @ Cornell'!P28+'no game'!P28</f>
        <v>0</v>
      </c>
      <c r="Q30" s="23">
        <f>'Sept 12 vs UOIT'!Q30+'Sept 18 vs Western'!Q30+'Sept 24 @ York'!Q30+'Sept 25 vs UOIT'!Q30+'Oct 3 vs York'!Q30+'Oct 24 @ Cornell'!Q28+'no game'!Q28</f>
        <v>0</v>
      </c>
      <c r="R30" s="23">
        <f>'Sept 12 vs UOIT'!R30+'Sept 18 vs Western'!R30+'Sept 24 @ York'!R30+'Sept 25 vs UOIT'!R30+'Oct 3 vs York'!R30+'Oct 24 @ Cornell'!R28+'no game'!R28</f>
        <v>1</v>
      </c>
      <c r="S30" s="23">
        <f>'Sept 12 vs UOIT'!S30+'Sept 18 vs Western'!S30+'Sept 24 @ York'!S30+'Sept 25 vs UOIT'!S30+'Oct 3 vs York'!S30+'Oct 24 @ Cornell'!S28+'no game'!S28</f>
        <v>7</v>
      </c>
      <c r="T30" s="23">
        <f>'Sept 12 vs UOIT'!T30+'Sept 18 vs Western'!T30+'Sept 24 @ York'!T30+'Sept 25 vs UOIT'!T30+'Oct 3 vs York'!T30+'Oct 24 @ Cornell'!T28+'no game'!T28</f>
        <v>1</v>
      </c>
      <c r="U30" s="23">
        <v>0</v>
      </c>
      <c r="V30" s="34" t="e">
        <f t="shared" si="0"/>
        <v>#DIV/0!</v>
      </c>
      <c r="W30" s="3"/>
    </row>
    <row r="31" spans="1:23" ht="16.5" customHeight="1">
      <c r="A31" s="109">
        <v>22</v>
      </c>
      <c r="B31" s="108" t="s">
        <v>87</v>
      </c>
      <c r="C31" s="23">
        <f>'Sept 12 vs UOIT'!C31+'Sept 18 vs Western'!C31+'Sept 24 @ York'!C31+'Sept 25 vs UOIT'!C31+'Oct 3 vs York'!C31+'Oct 24 @ Cornell'!C29+'no game'!C29</f>
        <v>4</v>
      </c>
      <c r="D31" s="23">
        <f>'Sept 12 vs UOIT'!D31+'Sept 18 vs Western'!D31+'Sept 24 @ York'!D31+'Sept 25 vs UOIT'!D31+'Oct 3 vs York'!D31+'Oct 24 @ Cornell'!D29+'no game'!D29</f>
        <v>0</v>
      </c>
      <c r="E31" s="23">
        <f>'Sept 12 vs UOIT'!E31+'Sept 18 vs Western'!E31+'Sept 24 @ York'!E31+'Sept 25 vs UOIT'!E31+'Oct 3 vs York'!E31+'Oct 24 @ Cornell'!E29+'no game'!E29</f>
        <v>0</v>
      </c>
      <c r="F31" s="23">
        <f t="shared" si="1"/>
        <v>0</v>
      </c>
      <c r="G31" s="23">
        <f>'Sept 12 vs UOIT'!G31+'Sept 18 vs Western'!G31+'Sept 24 @ York'!G31+'Sept 25 vs UOIT'!G31+'Oct 3 vs York'!G31+'Oct 24 @ Cornell'!G29+'no game'!G29</f>
        <v>2</v>
      </c>
      <c r="H31" s="23">
        <f>'Sept 12 vs UOIT'!H31+'Sept 18 vs Western'!H31+'Sept 24 @ York'!H31+'Sept 25 vs UOIT'!H31+'Oct 3 vs York'!H31+'Oct 24 @ Cornell'!H29+'no game'!H29</f>
        <v>0</v>
      </c>
      <c r="I31" s="23">
        <f>'Sept 12 vs UOIT'!I31+'Sept 18 vs Western'!I31+'Sept 24 @ York'!I31+'Sept 25 vs UOIT'!I31+'Oct 3 vs York'!I31+'Oct 24 @ Cornell'!I29+'no game'!I29</f>
        <v>9</v>
      </c>
      <c r="J31" s="23">
        <f>'Sept 12 vs UOIT'!J31+'Sept 18 vs Western'!J31+'Sept 24 @ York'!J31+'Sept 25 vs UOIT'!J31+'Oct 3 vs York'!J31+'Oct 24 @ Cornell'!J29+'no game'!J29</f>
        <v>4</v>
      </c>
      <c r="K31" s="32">
        <f t="shared" si="2"/>
        <v>0.44444444444444442</v>
      </c>
      <c r="L31" s="33">
        <f t="shared" si="3"/>
        <v>0</v>
      </c>
      <c r="M31" s="23">
        <f>'Sept 12 vs UOIT'!M31+'Sept 18 vs Western'!M31+'Sept 24 @ York'!M31+'Sept 25 vs UOIT'!M31+'Oct 3 vs York'!M31+'Oct 24 @ Cornell'!M29+'no game'!M29</f>
        <v>0</v>
      </c>
      <c r="N31" s="23">
        <f>'Sept 12 vs UOIT'!N31+'Sept 18 vs Western'!N31+'Sept 24 @ York'!N31+'Sept 25 vs UOIT'!N31+'Oct 3 vs York'!N31+'Oct 24 @ Cornell'!N29+'no game'!N29</f>
        <v>0</v>
      </c>
      <c r="O31" s="23">
        <f>'Sept 12 vs UOIT'!O31+'Sept 18 vs Western'!O31+'Sept 24 @ York'!O31+'Sept 25 vs UOIT'!O31+'Oct 3 vs York'!O31+'Oct 24 @ Cornell'!O29+'no game'!O29</f>
        <v>0</v>
      </c>
      <c r="P31" s="23">
        <f>'Sept 12 vs UOIT'!P31+'Sept 18 vs Western'!P31+'Sept 24 @ York'!P31+'Sept 25 vs UOIT'!P31+'Oct 3 vs York'!P31+'Oct 24 @ Cornell'!P29+'no game'!P29</f>
        <v>0</v>
      </c>
      <c r="Q31" s="23">
        <f>'Sept 12 vs UOIT'!Q31+'Sept 18 vs Western'!Q31+'Sept 24 @ York'!Q31+'Sept 25 vs UOIT'!Q31+'Oct 3 vs York'!Q31+'Oct 24 @ Cornell'!Q29+'no game'!Q29</f>
        <v>0</v>
      </c>
      <c r="R31" s="23">
        <f>'Sept 12 vs UOIT'!R31+'Sept 18 vs Western'!R31+'Sept 24 @ York'!R31+'Sept 25 vs UOIT'!R31+'Oct 3 vs York'!R31+'Oct 24 @ Cornell'!R29+'no game'!R29</f>
        <v>4</v>
      </c>
      <c r="S31" s="23">
        <f>'Sept 12 vs UOIT'!S31+'Sept 18 vs Western'!S31+'Sept 24 @ York'!S31+'Sept 25 vs UOIT'!S31+'Oct 3 vs York'!S31+'Oct 24 @ Cornell'!S29+'no game'!S29</f>
        <v>0</v>
      </c>
      <c r="T31" s="23">
        <f>'Sept 12 vs UOIT'!T31+'Sept 18 vs Western'!T31+'Sept 24 @ York'!T31+'Sept 25 vs UOIT'!T31+'Oct 3 vs York'!T31+'Oct 24 @ Cornell'!T29+'no game'!T29</f>
        <v>0</v>
      </c>
      <c r="U31" s="23">
        <f t="shared" si="4"/>
        <v>0</v>
      </c>
      <c r="V31" s="34" t="e">
        <f t="shared" si="0"/>
        <v>#DIV/0!</v>
      </c>
      <c r="W31" s="3"/>
    </row>
    <row r="32" spans="1:23" ht="16.5" customHeight="1">
      <c r="A32" s="109">
        <v>23</v>
      </c>
      <c r="B32" s="108" t="s">
        <v>88</v>
      </c>
      <c r="C32" s="23">
        <f>'Sept 12 vs UOIT'!C32+'Sept 18 vs Western'!C32+'Sept 24 @ York'!C32+'Sept 25 vs UOIT'!C32+'Oct 3 vs York'!C32+'Oct 24 @ Cornell'!C30+'no game'!C30</f>
        <v>5</v>
      </c>
      <c r="D32" s="23">
        <f>'Sept 12 vs UOIT'!D32+'Sept 18 vs Western'!D32+'Sept 24 @ York'!D32+'Sept 25 vs UOIT'!D32+'Oct 3 vs York'!D32+'Oct 24 @ Cornell'!D30+'no game'!D30</f>
        <v>1</v>
      </c>
      <c r="E32" s="23">
        <f>'Sept 12 vs UOIT'!E32+'Sept 18 vs Western'!E32+'Sept 24 @ York'!E32+'Sept 25 vs UOIT'!E32+'Oct 3 vs York'!E32+'Oct 24 @ Cornell'!E30+'no game'!E30</f>
        <v>2</v>
      </c>
      <c r="F32" s="23">
        <f t="shared" si="1"/>
        <v>3</v>
      </c>
      <c r="G32" s="23">
        <f>'Sept 12 vs UOIT'!G32+'Sept 18 vs Western'!G32+'Sept 24 @ York'!G32+'Sept 25 vs UOIT'!G32+'Oct 3 vs York'!G32+'Oct 24 @ Cornell'!G30+'no game'!G30</f>
        <v>0</v>
      </c>
      <c r="H32" s="23">
        <f>'Sept 12 vs UOIT'!H32+'Sept 18 vs Western'!H32+'Sept 24 @ York'!H32+'Sept 25 vs UOIT'!H32+'Oct 3 vs York'!H32+'Oct 24 @ Cornell'!H30+'no game'!H30</f>
        <v>-1</v>
      </c>
      <c r="I32" s="23">
        <f>'Sept 12 vs UOIT'!I32+'Sept 18 vs Western'!I32+'Sept 24 @ York'!I32+'Sept 25 vs UOIT'!I32+'Oct 3 vs York'!I32+'Oct 24 @ Cornell'!I30+'no game'!I30</f>
        <v>11</v>
      </c>
      <c r="J32" s="23">
        <f>'Sept 12 vs UOIT'!J32+'Sept 18 vs Western'!J32+'Sept 24 @ York'!J32+'Sept 25 vs UOIT'!J32+'Oct 3 vs York'!J32+'Oct 24 @ Cornell'!J30+'no game'!J30</f>
        <v>8</v>
      </c>
      <c r="K32" s="32">
        <f t="shared" si="2"/>
        <v>0.72727272727272729</v>
      </c>
      <c r="L32" s="33">
        <f t="shared" si="3"/>
        <v>0.125</v>
      </c>
      <c r="M32" s="23">
        <f>'Sept 12 vs UOIT'!M32+'Sept 18 vs Western'!M32+'Sept 24 @ York'!M32+'Sept 25 vs UOIT'!M32+'Oct 3 vs York'!M32+'Oct 24 @ Cornell'!M30+'no game'!M30</f>
        <v>0</v>
      </c>
      <c r="N32" s="23">
        <f>'Sept 12 vs UOIT'!N32+'Sept 18 vs Western'!N32+'Sept 24 @ York'!N32+'Sept 25 vs UOIT'!N32+'Oct 3 vs York'!N32+'Oct 24 @ Cornell'!N30+'no game'!N30</f>
        <v>0</v>
      </c>
      <c r="O32" s="23">
        <f>'Sept 12 vs UOIT'!O32+'Sept 18 vs Western'!O32+'Sept 24 @ York'!O32+'Sept 25 vs UOIT'!O32+'Oct 3 vs York'!O32+'Oct 24 @ Cornell'!O30+'no game'!O30</f>
        <v>0</v>
      </c>
      <c r="P32" s="23">
        <f>'Sept 12 vs UOIT'!P32+'Sept 18 vs Western'!P32+'Sept 24 @ York'!P32+'Sept 25 vs UOIT'!P32+'Oct 3 vs York'!P32+'Oct 24 @ Cornell'!P30+'no game'!P30</f>
        <v>0</v>
      </c>
      <c r="Q32" s="23">
        <f>'Sept 12 vs UOIT'!Q32+'Sept 18 vs Western'!Q32+'Sept 24 @ York'!Q32+'Sept 25 vs UOIT'!Q32+'Oct 3 vs York'!Q32+'Oct 24 @ Cornell'!Q30+'no game'!Q30</f>
        <v>0</v>
      </c>
      <c r="R32" s="23">
        <f>'Sept 12 vs UOIT'!R32+'Sept 18 vs Western'!R32+'Sept 24 @ York'!R32+'Sept 25 vs UOIT'!R32+'Oct 3 vs York'!R32+'Oct 24 @ Cornell'!R30+'no game'!R30</f>
        <v>2</v>
      </c>
      <c r="S32" s="23">
        <f>'Sept 12 vs UOIT'!S32+'Sept 18 vs Western'!S32+'Sept 24 @ York'!S32+'Sept 25 vs UOIT'!S32+'Oct 3 vs York'!S32+'Oct 24 @ Cornell'!S30+'no game'!S30</f>
        <v>4</v>
      </c>
      <c r="T32" s="23">
        <f>'Sept 12 vs UOIT'!T32+'Sept 18 vs Western'!T32+'Sept 24 @ York'!T32+'Sept 25 vs UOIT'!T32+'Oct 3 vs York'!T32+'Oct 24 @ Cornell'!T30+'no game'!T30</f>
        <v>5</v>
      </c>
      <c r="U32" s="23">
        <f t="shared" si="4"/>
        <v>9</v>
      </c>
      <c r="V32" s="34">
        <f t="shared" si="0"/>
        <v>0.44444444444444442</v>
      </c>
      <c r="W32" s="3"/>
    </row>
    <row r="33" spans="1:23" ht="16.5" customHeight="1">
      <c r="A33" s="109">
        <v>25</v>
      </c>
      <c r="B33" s="108" t="s">
        <v>89</v>
      </c>
      <c r="C33" s="23">
        <f>'Sept 12 vs UOIT'!C33+'Sept 18 vs Western'!C33+'Sept 24 @ York'!C33+'Sept 25 vs UOIT'!C33+'Oct 3 vs York'!C33+'Oct 24 @ Cornell'!C31+'no game'!C31</f>
        <v>6</v>
      </c>
      <c r="D33" s="23">
        <f>'Sept 12 vs UOIT'!D33+'Sept 18 vs Western'!D33+'Sept 24 @ York'!D33+'Sept 25 vs UOIT'!D33+'Oct 3 vs York'!D33+'Oct 24 @ Cornell'!D31+'no game'!D31</f>
        <v>2</v>
      </c>
      <c r="E33" s="23">
        <f>'Sept 12 vs UOIT'!E33+'Sept 18 vs Western'!E33+'Sept 24 @ York'!E33+'Sept 25 vs UOIT'!E33+'Oct 3 vs York'!E33+'Oct 24 @ Cornell'!E31+'no game'!E31</f>
        <v>2</v>
      </c>
      <c r="F33" s="23">
        <f t="shared" si="1"/>
        <v>4</v>
      </c>
      <c r="G33" s="23">
        <f>'Sept 12 vs UOIT'!G33+'Sept 18 vs Western'!G33+'Sept 24 @ York'!G33+'Sept 25 vs UOIT'!G33+'Oct 3 vs York'!G33+'Oct 24 @ Cornell'!G31+'no game'!G31</f>
        <v>19</v>
      </c>
      <c r="H33" s="23">
        <f>'Sept 12 vs UOIT'!H33+'Sept 18 vs Western'!H33+'Sept 24 @ York'!H33+'Sept 25 vs UOIT'!H33+'Oct 3 vs York'!H33+'Oct 24 @ Cornell'!H31+'no game'!H31</f>
        <v>0</v>
      </c>
      <c r="I33" s="23">
        <f>'Sept 12 vs UOIT'!I33+'Sept 18 vs Western'!I33+'Sept 24 @ York'!I33+'Sept 25 vs UOIT'!I33+'Oct 3 vs York'!I33+'Oct 24 @ Cornell'!I31+'no game'!I31</f>
        <v>11</v>
      </c>
      <c r="J33" s="23">
        <f>'Sept 12 vs UOIT'!J33+'Sept 18 vs Western'!J33+'Sept 24 @ York'!J33+'Sept 25 vs UOIT'!J33+'Oct 3 vs York'!J33+'Oct 24 @ Cornell'!J31+'no game'!J31</f>
        <v>8</v>
      </c>
      <c r="K33" s="32">
        <f t="shared" si="2"/>
        <v>0.72727272727272729</v>
      </c>
      <c r="L33" s="33">
        <f t="shared" si="3"/>
        <v>0.25</v>
      </c>
      <c r="M33" s="23">
        <f>'Sept 12 vs UOIT'!M33+'Sept 18 vs Western'!M33+'Sept 24 @ York'!M33+'Sept 25 vs UOIT'!M33+'Oct 3 vs York'!M33+'Oct 24 @ Cornell'!M31+'no game'!M31</f>
        <v>0</v>
      </c>
      <c r="N33" s="23">
        <f>'Sept 12 vs UOIT'!N33+'Sept 18 vs Western'!N33+'Sept 24 @ York'!N33+'Sept 25 vs UOIT'!N33+'Oct 3 vs York'!N33+'Oct 24 @ Cornell'!N31+'no game'!N31</f>
        <v>0</v>
      </c>
      <c r="O33" s="23">
        <f>'Sept 12 vs UOIT'!O33+'Sept 18 vs Western'!O33+'Sept 24 @ York'!O33+'Sept 25 vs UOIT'!O33+'Oct 3 vs York'!O33+'Oct 24 @ Cornell'!O31+'no game'!O31</f>
        <v>0</v>
      </c>
      <c r="P33" s="23">
        <f>'Sept 12 vs UOIT'!P33+'Sept 18 vs Western'!P33+'Sept 24 @ York'!P33+'Sept 25 vs UOIT'!P33+'Oct 3 vs York'!P33+'Oct 24 @ Cornell'!P31+'no game'!P31</f>
        <v>0</v>
      </c>
      <c r="Q33" s="23">
        <f>'Sept 12 vs UOIT'!Q33+'Sept 18 vs Western'!Q33+'Sept 24 @ York'!Q33+'Sept 25 vs UOIT'!Q33+'Oct 3 vs York'!Q33+'Oct 24 @ Cornell'!Q31+'no game'!Q31</f>
        <v>0</v>
      </c>
      <c r="R33" s="23">
        <f>'Sept 12 vs UOIT'!R33+'Sept 18 vs Western'!R33+'Sept 24 @ York'!R33+'Sept 25 vs UOIT'!R33+'Oct 3 vs York'!R33+'Oct 24 @ Cornell'!R31+'no game'!R31</f>
        <v>2</v>
      </c>
      <c r="S33" s="23">
        <f>'Sept 12 vs UOIT'!S33+'Sept 18 vs Western'!S33+'Sept 24 @ York'!S33+'Sept 25 vs UOIT'!S33+'Oct 3 vs York'!S33+'Oct 24 @ Cornell'!S31+'no game'!S31</f>
        <v>1</v>
      </c>
      <c r="T33" s="23">
        <f>'Sept 12 vs UOIT'!T33+'Sept 18 vs Western'!T33+'Sept 24 @ York'!T33+'Sept 25 vs UOIT'!T33+'Oct 3 vs York'!T33+'Oct 24 @ Cornell'!T31+'no game'!T31</f>
        <v>0</v>
      </c>
      <c r="U33" s="23">
        <f t="shared" si="4"/>
        <v>1</v>
      </c>
      <c r="V33" s="34">
        <f t="shared" si="0"/>
        <v>1</v>
      </c>
      <c r="W33" s="3"/>
    </row>
    <row r="34" spans="1:23" ht="16.5" customHeight="1">
      <c r="A34" s="109">
        <v>26</v>
      </c>
      <c r="B34" s="108" t="s">
        <v>90</v>
      </c>
      <c r="C34" s="23">
        <f>'Sept 12 vs UOIT'!C34+'Sept 18 vs Western'!C34+'Sept 24 @ York'!C34+'Sept 25 vs UOIT'!C34+'Oct 3 vs York'!C34+'Oct 24 @ Cornell'!C32+'no game'!C32</f>
        <v>1</v>
      </c>
      <c r="D34" s="23">
        <f>'Sept 12 vs UOIT'!D34+'Sept 18 vs Western'!D34+'Sept 24 @ York'!D34+'Sept 25 vs UOIT'!D34+'Oct 3 vs York'!D34+'Oct 24 @ Cornell'!D32+'no game'!D32</f>
        <v>0</v>
      </c>
      <c r="E34" s="23">
        <f>'Sept 12 vs UOIT'!E34+'Sept 18 vs Western'!E34+'Sept 24 @ York'!E34+'Sept 25 vs UOIT'!E34+'Oct 3 vs York'!E34+'Oct 24 @ Cornell'!E32+'no game'!E32</f>
        <v>0</v>
      </c>
      <c r="F34" s="23">
        <f t="shared" si="1"/>
        <v>0</v>
      </c>
      <c r="G34" s="23">
        <f>'Sept 12 vs UOIT'!G34+'Sept 18 vs Western'!G34+'Sept 24 @ York'!G34+'Sept 25 vs UOIT'!G34+'Oct 3 vs York'!G34+'Oct 24 @ Cornell'!G32+'no game'!G32</f>
        <v>0</v>
      </c>
      <c r="H34" s="23">
        <f>'Sept 12 vs UOIT'!H34+'Sept 18 vs Western'!H34+'Sept 24 @ York'!H34+'Sept 25 vs UOIT'!H34+'Oct 3 vs York'!H34+'Oct 24 @ Cornell'!H32+'no game'!H32</f>
        <v>-1</v>
      </c>
      <c r="I34" s="23">
        <f>'Sept 12 vs UOIT'!I34+'Sept 18 vs Western'!I34+'Sept 24 @ York'!I34+'Sept 25 vs UOIT'!I34+'Oct 3 vs York'!I34+'Oct 24 @ Cornell'!I32+'no game'!I32</f>
        <v>0</v>
      </c>
      <c r="J34" s="23">
        <f>'Sept 12 vs UOIT'!J34+'Sept 18 vs Western'!J34+'Sept 24 @ York'!J34+'Sept 25 vs UOIT'!J34+'Oct 3 vs York'!J34+'Oct 24 @ Cornell'!J32+'no game'!J32</f>
        <v>0</v>
      </c>
      <c r="K34" s="32" t="e">
        <f t="shared" si="2"/>
        <v>#DIV/0!</v>
      </c>
      <c r="L34" s="33" t="e">
        <f t="shared" si="3"/>
        <v>#DIV/0!</v>
      </c>
      <c r="M34" s="23">
        <f>'Sept 12 vs UOIT'!M34+'Sept 18 vs Western'!M34+'Sept 24 @ York'!M34+'Sept 25 vs UOIT'!M34+'Oct 3 vs York'!M34+'Oct 24 @ Cornell'!M32+'no game'!M32</f>
        <v>0</v>
      </c>
      <c r="N34" s="23">
        <f>'Sept 12 vs UOIT'!N34+'Sept 18 vs Western'!N34+'Sept 24 @ York'!N34+'Sept 25 vs UOIT'!N34+'Oct 3 vs York'!N34+'Oct 24 @ Cornell'!N32+'no game'!N32</f>
        <v>0</v>
      </c>
      <c r="O34" s="23">
        <f>'Sept 12 vs UOIT'!O34+'Sept 18 vs Western'!O34+'Sept 24 @ York'!O34+'Sept 25 vs UOIT'!O34+'Oct 3 vs York'!O34+'Oct 24 @ Cornell'!O32+'no game'!O32</f>
        <v>0</v>
      </c>
      <c r="P34" s="23">
        <f>'Sept 12 vs UOIT'!P34+'Sept 18 vs Western'!P34+'Sept 24 @ York'!P34+'Sept 25 vs UOIT'!P34+'Oct 3 vs York'!P34+'Oct 24 @ Cornell'!P32+'no game'!P32</f>
        <v>0</v>
      </c>
      <c r="Q34" s="23">
        <f>'Sept 12 vs UOIT'!Q34+'Sept 18 vs Western'!Q34+'Sept 24 @ York'!Q34+'Sept 25 vs UOIT'!Q34+'Oct 3 vs York'!Q34+'Oct 24 @ Cornell'!Q32+'no game'!Q32</f>
        <v>0</v>
      </c>
      <c r="R34" s="23">
        <f>'Sept 12 vs UOIT'!R34+'Sept 18 vs Western'!R34+'Sept 24 @ York'!R34+'Sept 25 vs UOIT'!R34+'Oct 3 vs York'!R34+'Oct 24 @ Cornell'!R32+'no game'!R32</f>
        <v>0</v>
      </c>
      <c r="S34" s="23">
        <f>'Sept 12 vs UOIT'!S34+'Sept 18 vs Western'!S34+'Sept 24 @ York'!S34+'Sept 25 vs UOIT'!S34+'Oct 3 vs York'!S34+'Oct 24 @ Cornell'!S32+'no game'!S32</f>
        <v>0</v>
      </c>
      <c r="T34" s="23">
        <f>'Sept 12 vs UOIT'!T34+'Sept 18 vs Western'!T34+'Sept 24 @ York'!T34+'Sept 25 vs UOIT'!T34+'Oct 3 vs York'!T34+'Oct 24 @ Cornell'!T32+'no game'!T32</f>
        <v>0</v>
      </c>
      <c r="U34" s="23">
        <f t="shared" si="4"/>
        <v>0</v>
      </c>
      <c r="V34" s="34" t="e">
        <f t="shared" si="0"/>
        <v>#DIV/0!</v>
      </c>
      <c r="W34" s="3"/>
    </row>
    <row r="35" spans="1:23" ht="16.5" customHeight="1">
      <c r="A35" s="109">
        <v>27</v>
      </c>
      <c r="B35" s="108" t="s">
        <v>91</v>
      </c>
      <c r="C35" s="23">
        <f>'Sept 12 vs UOIT'!C35+'Sept 18 vs Western'!C35+'Sept 24 @ York'!C35+'Sept 25 vs UOIT'!C35+'Oct 3 vs York'!C35+'Oct 24 @ Cornell'!C33+'no game'!C33</f>
        <v>6</v>
      </c>
      <c r="D35" s="23">
        <f>'Sept 12 vs UOIT'!D35+'Sept 18 vs Western'!D35+'Sept 24 @ York'!D35+'Sept 25 vs UOIT'!D35+'Oct 3 vs York'!D35+'Oct 24 @ Cornell'!D33+'no game'!D33</f>
        <v>3</v>
      </c>
      <c r="E35" s="23">
        <f>'Sept 12 vs UOIT'!E35+'Sept 18 vs Western'!E35+'Sept 24 @ York'!E35+'Sept 25 vs UOIT'!E35+'Oct 3 vs York'!E35+'Oct 24 @ Cornell'!E33+'no game'!E33</f>
        <v>0</v>
      </c>
      <c r="F35" s="23">
        <f t="shared" si="1"/>
        <v>3</v>
      </c>
      <c r="G35" s="23">
        <f>'Sept 12 vs UOIT'!G35+'Sept 18 vs Western'!G35+'Sept 24 @ York'!G35+'Sept 25 vs UOIT'!G35+'Oct 3 vs York'!G35+'Oct 24 @ Cornell'!G33+'no game'!G33</f>
        <v>0</v>
      </c>
      <c r="H35" s="23">
        <f>'Sept 12 vs UOIT'!H35+'Sept 18 vs Western'!H35+'Sept 24 @ York'!H35+'Sept 25 vs UOIT'!H35+'Oct 3 vs York'!H35+'Oct 24 @ Cornell'!H33+'no game'!H33</f>
        <v>-3</v>
      </c>
      <c r="I35" s="23">
        <f>'Sept 12 vs UOIT'!I35+'Sept 18 vs Western'!I35+'Sept 24 @ York'!I35+'Sept 25 vs UOIT'!I35+'Oct 3 vs York'!I35+'Oct 24 @ Cornell'!I33+'no game'!I33</f>
        <v>14</v>
      </c>
      <c r="J35" s="23">
        <f>'Sept 12 vs UOIT'!J35+'Sept 18 vs Western'!J35+'Sept 24 @ York'!J35+'Sept 25 vs UOIT'!J35+'Oct 3 vs York'!J35+'Oct 24 @ Cornell'!J33+'no game'!J33</f>
        <v>10</v>
      </c>
      <c r="K35" s="32">
        <f t="shared" si="2"/>
        <v>0.7142857142857143</v>
      </c>
      <c r="L35" s="33">
        <f t="shared" si="3"/>
        <v>0.3</v>
      </c>
      <c r="M35" s="23">
        <f>'Sept 12 vs UOIT'!M35+'Sept 18 vs Western'!M35+'Sept 24 @ York'!M35+'Sept 25 vs UOIT'!M35+'Oct 3 vs York'!M35+'Oct 24 @ Cornell'!M33+'no game'!M33</f>
        <v>1</v>
      </c>
      <c r="N35" s="23">
        <f>'Sept 12 vs UOIT'!N35+'Sept 18 vs Western'!N35+'Sept 24 @ York'!N35+'Sept 25 vs UOIT'!N35+'Oct 3 vs York'!N35+'Oct 24 @ Cornell'!N33+'no game'!N33</f>
        <v>0</v>
      </c>
      <c r="O35" s="23">
        <f>'Sept 12 vs UOIT'!O35+'Sept 18 vs Western'!O35+'Sept 24 @ York'!O35+'Sept 25 vs UOIT'!O35+'Oct 3 vs York'!O35+'Oct 24 @ Cornell'!O33+'no game'!O33</f>
        <v>1</v>
      </c>
      <c r="P35" s="23">
        <f>'Sept 12 vs UOIT'!P35+'Sept 18 vs Western'!P35+'Sept 24 @ York'!P35+'Sept 25 vs UOIT'!P35+'Oct 3 vs York'!P35+'Oct 24 @ Cornell'!P33+'no game'!P33</f>
        <v>0</v>
      </c>
      <c r="Q35" s="23">
        <f>'Sept 12 vs UOIT'!Q35+'Sept 18 vs Western'!Q35+'Sept 24 @ York'!Q35+'Sept 25 vs UOIT'!Q35+'Oct 3 vs York'!Q35+'Oct 24 @ Cornell'!Q33+'no game'!Q33</f>
        <v>0</v>
      </c>
      <c r="R35" s="23">
        <f>'Sept 12 vs UOIT'!R35+'Sept 18 vs Western'!R35+'Sept 24 @ York'!R35+'Sept 25 vs UOIT'!R35+'Oct 3 vs York'!R35+'Oct 24 @ Cornell'!R33+'no game'!R33</f>
        <v>3</v>
      </c>
      <c r="S35" s="23">
        <f>'Sept 12 vs UOIT'!S35+'Sept 18 vs Western'!S35+'Sept 24 @ York'!S35+'Sept 25 vs UOIT'!S35+'Oct 3 vs York'!S35+'Oct 24 @ Cornell'!S33+'no game'!S33</f>
        <v>4</v>
      </c>
      <c r="T35" s="23">
        <f>'Sept 12 vs UOIT'!T35+'Sept 18 vs Western'!T35+'Sept 24 @ York'!T35+'Sept 25 vs UOIT'!T35+'Oct 3 vs York'!T35+'Oct 24 @ Cornell'!T33+'no game'!T33</f>
        <v>0</v>
      </c>
      <c r="U35" s="23">
        <f t="shared" si="4"/>
        <v>4</v>
      </c>
      <c r="V35" s="34">
        <f t="shared" si="0"/>
        <v>1</v>
      </c>
      <c r="W35" s="3"/>
    </row>
    <row r="36" spans="1:23" ht="16.5" customHeight="1">
      <c r="A36" s="109">
        <v>41</v>
      </c>
      <c r="B36" s="108" t="s">
        <v>92</v>
      </c>
      <c r="C36" s="23">
        <f>'Sept 12 vs UOIT'!C36+'Sept 18 vs Western'!C36+'Sept 24 @ York'!C36+'Sept 25 vs UOIT'!C36+'Oct 3 vs York'!C36+'Oct 24 @ Cornell'!C34+'no game'!C34</f>
        <v>5</v>
      </c>
      <c r="D36" s="23">
        <f>'Sept 12 vs UOIT'!D36+'Sept 18 vs Western'!D36+'Sept 24 @ York'!D36+'Sept 25 vs UOIT'!D36+'Oct 3 vs York'!D36+'Oct 24 @ Cornell'!D34+'no game'!D34</f>
        <v>0</v>
      </c>
      <c r="E36" s="23">
        <f>'Sept 12 vs UOIT'!E36+'Sept 18 vs Western'!E36+'Sept 24 @ York'!E36+'Sept 25 vs UOIT'!E36+'Oct 3 vs York'!E36+'Oct 24 @ Cornell'!E34+'no game'!E34</f>
        <v>1</v>
      </c>
      <c r="F36" s="23">
        <f t="shared" si="1"/>
        <v>1</v>
      </c>
      <c r="G36" s="23">
        <f>'Sept 12 vs UOIT'!G36+'Sept 18 vs Western'!G36+'Sept 24 @ York'!G36+'Sept 25 vs UOIT'!G36+'Oct 3 vs York'!G36+'Oct 24 @ Cornell'!G34+'no game'!G34</f>
        <v>0</v>
      </c>
      <c r="H36" s="23">
        <f>'Sept 12 vs UOIT'!H36+'Sept 18 vs Western'!H36+'Sept 24 @ York'!H36+'Sept 25 vs UOIT'!H36+'Oct 3 vs York'!H36+'Oct 24 @ Cornell'!H34+'no game'!H34</f>
        <v>0</v>
      </c>
      <c r="I36" s="23">
        <f>'Sept 12 vs UOIT'!I36+'Sept 18 vs Western'!I36+'Sept 24 @ York'!I36+'Sept 25 vs UOIT'!I36+'Oct 3 vs York'!I36+'Oct 24 @ Cornell'!I34+'no game'!I34</f>
        <v>12</v>
      </c>
      <c r="J36" s="23">
        <f>'Sept 12 vs UOIT'!J36+'Sept 18 vs Western'!J36+'Sept 24 @ York'!J36+'Sept 25 vs UOIT'!J36+'Oct 3 vs York'!J36+'Oct 24 @ Cornell'!J34+'no game'!J34</f>
        <v>8</v>
      </c>
      <c r="K36" s="32">
        <f t="shared" si="2"/>
        <v>0.66666666666666663</v>
      </c>
      <c r="L36" s="33">
        <f t="shared" si="3"/>
        <v>0</v>
      </c>
      <c r="M36" s="23">
        <f>'Sept 12 vs UOIT'!M36+'Sept 18 vs Western'!M36+'Sept 24 @ York'!M36+'Sept 25 vs UOIT'!M36+'Oct 3 vs York'!M36+'Oct 24 @ Cornell'!M34+'no game'!M34</f>
        <v>0</v>
      </c>
      <c r="N36" s="23">
        <f>'Sept 12 vs UOIT'!N36+'Sept 18 vs Western'!N36+'Sept 24 @ York'!N36+'Sept 25 vs UOIT'!N36+'Oct 3 vs York'!N36+'Oct 24 @ Cornell'!N34+'no game'!N34</f>
        <v>0</v>
      </c>
      <c r="O36" s="23">
        <f>'Sept 12 vs UOIT'!O36+'Sept 18 vs Western'!O36+'Sept 24 @ York'!O36+'Sept 25 vs UOIT'!O36+'Oct 3 vs York'!O36+'Oct 24 @ Cornell'!O34+'no game'!O34</f>
        <v>0</v>
      </c>
      <c r="P36" s="23">
        <f>'Sept 12 vs UOIT'!P36+'Sept 18 vs Western'!P36+'Sept 24 @ York'!P36+'Sept 25 vs UOIT'!P36+'Oct 3 vs York'!P36+'Oct 24 @ Cornell'!P34+'no game'!P34</f>
        <v>0</v>
      </c>
      <c r="Q36" s="23">
        <f>'Sept 12 vs UOIT'!Q36+'Sept 18 vs Western'!Q36+'Sept 24 @ York'!Q36+'Sept 25 vs UOIT'!Q36+'Oct 3 vs York'!Q36+'Oct 24 @ Cornell'!Q34+'no game'!Q34</f>
        <v>0</v>
      </c>
      <c r="R36" s="23">
        <f>'Sept 12 vs UOIT'!R36+'Sept 18 vs Western'!R36+'Sept 24 @ York'!R36+'Sept 25 vs UOIT'!R36+'Oct 3 vs York'!R36+'Oct 24 @ Cornell'!R34+'no game'!R34</f>
        <v>11</v>
      </c>
      <c r="S36" s="23">
        <f>'Sept 12 vs UOIT'!S36+'Sept 18 vs Western'!S36+'Sept 24 @ York'!S36+'Sept 25 vs UOIT'!S36+'Oct 3 vs York'!S36+'Oct 24 @ Cornell'!S34+'no game'!S34</f>
        <v>0</v>
      </c>
      <c r="T36" s="23">
        <f>'Sept 12 vs UOIT'!T36+'Sept 18 vs Western'!T36+'Sept 24 @ York'!T36+'Sept 25 vs UOIT'!T36+'Oct 3 vs York'!T36+'Oct 24 @ Cornell'!T34+'no game'!T34</f>
        <v>0</v>
      </c>
      <c r="U36" s="23">
        <f t="shared" si="4"/>
        <v>0</v>
      </c>
      <c r="V36" s="34" t="e">
        <f t="shared" si="0"/>
        <v>#DIV/0!</v>
      </c>
      <c r="W36" s="3"/>
    </row>
    <row r="37" spans="1:23" ht="16.5" customHeight="1">
      <c r="A37" s="109">
        <v>42</v>
      </c>
      <c r="B37" s="108" t="s">
        <v>93</v>
      </c>
      <c r="C37" s="23">
        <f>'Sept 12 vs UOIT'!C37+'Sept 18 vs Western'!C37+'Sept 24 @ York'!C37+'Sept 25 vs UOIT'!C37+'Oct 3 vs York'!C37+'Oct 24 @ Cornell'!C35+'no game'!C35</f>
        <v>6</v>
      </c>
      <c r="D37" s="23">
        <f>'Sept 12 vs UOIT'!D37+'Sept 18 vs Western'!D37+'Sept 24 @ York'!D37+'Sept 25 vs UOIT'!D37+'Oct 3 vs York'!D37+'Oct 24 @ Cornell'!D35+'no game'!D35</f>
        <v>0</v>
      </c>
      <c r="E37" s="23">
        <f>'Sept 12 vs UOIT'!E37+'Sept 18 vs Western'!E37+'Sept 24 @ York'!E37+'Sept 25 vs UOIT'!E37+'Oct 3 vs York'!E37+'Oct 24 @ Cornell'!E35+'no game'!E35</f>
        <v>2</v>
      </c>
      <c r="F37" s="23">
        <f t="shared" si="1"/>
        <v>2</v>
      </c>
      <c r="G37" s="23">
        <f>'Sept 12 vs UOIT'!G37+'Sept 18 vs Western'!G37+'Sept 24 @ York'!G37+'Sept 25 vs UOIT'!G37+'Oct 3 vs York'!G37+'Oct 24 @ Cornell'!G35+'no game'!G35</f>
        <v>8</v>
      </c>
      <c r="H37" s="23">
        <f>'Sept 12 vs UOIT'!H37+'Sept 18 vs Western'!H37+'Sept 24 @ York'!H37+'Sept 25 vs UOIT'!H37+'Oct 3 vs York'!H37+'Oct 24 @ Cornell'!H35+'no game'!H35</f>
        <v>-4</v>
      </c>
      <c r="I37" s="23">
        <f>'Sept 12 vs UOIT'!I37+'Sept 18 vs Western'!I37+'Sept 24 @ York'!I37+'Sept 25 vs UOIT'!I37+'Oct 3 vs York'!I37+'Oct 24 @ Cornell'!I35+'no game'!I35</f>
        <v>9</v>
      </c>
      <c r="J37" s="23">
        <f>'Sept 12 vs UOIT'!J37+'Sept 18 vs Western'!J37+'Sept 24 @ York'!J37+'Sept 25 vs UOIT'!J37+'Oct 3 vs York'!J37+'Oct 24 @ Cornell'!J35+'no game'!J35</f>
        <v>7</v>
      </c>
      <c r="K37" s="32">
        <f t="shared" si="2"/>
        <v>0.77777777777777779</v>
      </c>
      <c r="L37" s="33">
        <f t="shared" si="3"/>
        <v>0</v>
      </c>
      <c r="M37" s="23">
        <f>'Sept 12 vs UOIT'!M37+'Sept 18 vs Western'!M37+'Sept 24 @ York'!M37+'Sept 25 vs UOIT'!M37+'Oct 3 vs York'!M37+'Oct 24 @ Cornell'!M35+'no game'!M35</f>
        <v>0</v>
      </c>
      <c r="N37" s="23">
        <f>'Sept 12 vs UOIT'!N37+'Sept 18 vs Western'!N37+'Sept 24 @ York'!N37+'Sept 25 vs UOIT'!N37+'Oct 3 vs York'!N37+'Oct 24 @ Cornell'!N35+'no game'!N35</f>
        <v>0</v>
      </c>
      <c r="O37" s="23">
        <f>'Sept 12 vs UOIT'!O37+'Sept 18 vs Western'!O37+'Sept 24 @ York'!O37+'Sept 25 vs UOIT'!O37+'Oct 3 vs York'!O37+'Oct 24 @ Cornell'!O35+'no game'!O35</f>
        <v>0</v>
      </c>
      <c r="P37" s="23">
        <f>'Sept 12 vs UOIT'!P37+'Sept 18 vs Western'!P37+'Sept 24 @ York'!P37+'Sept 25 vs UOIT'!P37+'Oct 3 vs York'!P37+'Oct 24 @ Cornell'!P35+'no game'!P35</f>
        <v>0</v>
      </c>
      <c r="Q37" s="23">
        <f>'Sept 12 vs UOIT'!Q37+'Sept 18 vs Western'!Q37+'Sept 24 @ York'!Q37+'Sept 25 vs UOIT'!Q37+'Oct 3 vs York'!Q37+'Oct 24 @ Cornell'!Q35+'no game'!Q35</f>
        <v>0</v>
      </c>
      <c r="R37" s="23">
        <f>'Sept 12 vs UOIT'!R37+'Sept 18 vs Western'!R37+'Sept 24 @ York'!R37+'Sept 25 vs UOIT'!R37+'Oct 3 vs York'!R37+'Oct 24 @ Cornell'!R35+'no game'!R35</f>
        <v>1</v>
      </c>
      <c r="S37" s="23">
        <f>'Sept 12 vs UOIT'!S37+'Sept 18 vs Western'!S37+'Sept 24 @ York'!S37+'Sept 25 vs UOIT'!S37+'Oct 3 vs York'!S37+'Oct 24 @ Cornell'!S35+'no game'!S35</f>
        <v>34</v>
      </c>
      <c r="T37" s="23">
        <f>'Sept 12 vs UOIT'!T37+'Sept 18 vs Western'!T37+'Sept 24 @ York'!T37+'Sept 25 vs UOIT'!T37+'Oct 3 vs York'!T37+'Oct 24 @ Cornell'!T35+'no game'!T35</f>
        <v>29</v>
      </c>
      <c r="U37" s="23">
        <f t="shared" si="4"/>
        <v>63</v>
      </c>
      <c r="V37" s="34">
        <f t="shared" si="0"/>
        <v>0.53968253968253965</v>
      </c>
      <c r="W37" s="3"/>
    </row>
    <row r="38" spans="1:23" ht="16.5" customHeight="1">
      <c r="A38" s="109">
        <v>44</v>
      </c>
      <c r="B38" s="108" t="s">
        <v>94</v>
      </c>
      <c r="C38" s="23">
        <f>'Sept 12 vs UOIT'!C38+'Sept 18 vs Western'!C38+'Sept 24 @ York'!C38+'Sept 25 vs UOIT'!C38+'Oct 3 vs York'!C38+'Oct 24 @ Cornell'!C36+'no game'!C36</f>
        <v>5</v>
      </c>
      <c r="D38" s="23">
        <f>'Sept 12 vs UOIT'!D38+'Sept 18 vs Western'!D38+'Sept 24 @ York'!D38+'Sept 25 vs UOIT'!D38+'Oct 3 vs York'!D38+'Oct 24 @ Cornell'!D36+'no game'!D36</f>
        <v>1</v>
      </c>
      <c r="E38" s="23">
        <f>'Sept 12 vs UOIT'!E38+'Sept 18 vs Western'!E38+'Sept 24 @ York'!E38+'Sept 25 vs UOIT'!E38+'Oct 3 vs York'!E38+'Oct 24 @ Cornell'!E36+'no game'!E36</f>
        <v>0</v>
      </c>
      <c r="F38" s="23">
        <f t="shared" si="1"/>
        <v>1</v>
      </c>
      <c r="G38" s="23">
        <f>'Sept 12 vs UOIT'!G38+'Sept 18 vs Western'!G38+'Sept 24 @ York'!G38+'Sept 25 vs UOIT'!G38+'Oct 3 vs York'!G38+'Oct 24 @ Cornell'!G36+'no game'!G36</f>
        <v>4</v>
      </c>
      <c r="H38" s="23">
        <f>'Sept 12 vs UOIT'!H38+'Sept 18 vs Western'!H38+'Sept 24 @ York'!H38+'Sept 25 vs UOIT'!H38+'Oct 3 vs York'!H38+'Oct 24 @ Cornell'!H36+'no game'!H36</f>
        <v>5</v>
      </c>
      <c r="I38" s="23">
        <f>'Sept 12 vs UOIT'!I38+'Sept 18 vs Western'!I38+'Sept 24 @ York'!I38+'Sept 25 vs UOIT'!I38+'Oct 3 vs York'!I38+'Oct 24 @ Cornell'!I36+'no game'!I36</f>
        <v>2</v>
      </c>
      <c r="J38" s="23">
        <f>'Sept 12 vs UOIT'!J38+'Sept 18 vs Western'!J38+'Sept 24 @ York'!J38+'Sept 25 vs UOIT'!J38+'Oct 3 vs York'!J38+'Oct 24 @ Cornell'!J36+'no game'!J36</f>
        <v>2</v>
      </c>
      <c r="K38" s="32">
        <f t="shared" si="2"/>
        <v>1</v>
      </c>
      <c r="L38" s="33">
        <f t="shared" si="3"/>
        <v>0.5</v>
      </c>
      <c r="M38" s="23">
        <f>'Sept 12 vs UOIT'!M38+'Sept 18 vs Western'!M38+'Sept 24 @ York'!M38+'Sept 25 vs UOIT'!M38+'Oct 3 vs York'!M38+'Oct 24 @ Cornell'!M36+'no game'!M36</f>
        <v>1</v>
      </c>
      <c r="N38" s="23">
        <f>'Sept 12 vs UOIT'!N38+'Sept 18 vs Western'!N38+'Sept 24 @ York'!N38+'Sept 25 vs UOIT'!N38+'Oct 3 vs York'!N38+'Oct 24 @ Cornell'!N36+'no game'!N36</f>
        <v>0</v>
      </c>
      <c r="O38" s="23">
        <f>'Sept 12 vs UOIT'!O38+'Sept 18 vs Western'!O38+'Sept 24 @ York'!O38+'Sept 25 vs UOIT'!O38+'Oct 3 vs York'!O38+'Oct 24 @ Cornell'!O36+'no game'!O36</f>
        <v>0</v>
      </c>
      <c r="P38" s="23">
        <f>'Sept 12 vs UOIT'!P38+'Sept 18 vs Western'!P38+'Sept 24 @ York'!P38+'Sept 25 vs UOIT'!P38+'Oct 3 vs York'!P38+'Oct 24 @ Cornell'!P36+'no game'!P36</f>
        <v>0</v>
      </c>
      <c r="Q38" s="23">
        <f>'Sept 12 vs UOIT'!Q38+'Sept 18 vs Western'!Q38+'Sept 24 @ York'!Q38+'Sept 25 vs UOIT'!Q38+'Oct 3 vs York'!Q38+'Oct 24 @ Cornell'!Q36+'no game'!Q36</f>
        <v>0</v>
      </c>
      <c r="R38" s="23">
        <f>'Sept 12 vs UOIT'!R38+'Sept 18 vs Western'!R38+'Sept 24 @ York'!R38+'Sept 25 vs UOIT'!R38+'Oct 3 vs York'!R38+'Oct 24 @ Cornell'!R36+'no game'!R36</f>
        <v>4</v>
      </c>
      <c r="S38" s="23">
        <f>'Sept 12 vs UOIT'!S38+'Sept 18 vs Western'!S38+'Sept 24 @ York'!S38+'Sept 25 vs UOIT'!S38+'Oct 3 vs York'!S38+'Oct 24 @ Cornell'!S36+'no game'!S36</f>
        <v>0</v>
      </c>
      <c r="T38" s="23">
        <f>'Sept 12 vs UOIT'!T38+'Sept 18 vs Western'!T38+'Sept 24 @ York'!T38+'Sept 25 vs UOIT'!T38+'Oct 3 vs York'!T38+'Oct 24 @ Cornell'!T36+'no game'!T36</f>
        <v>0</v>
      </c>
      <c r="U38" s="23">
        <f t="shared" si="4"/>
        <v>0</v>
      </c>
      <c r="V38" s="34" t="e">
        <f t="shared" si="0"/>
        <v>#DIV/0!</v>
      </c>
      <c r="W38" s="3"/>
    </row>
    <row r="39" spans="1:23" ht="16.5" customHeight="1">
      <c r="A39" s="115">
        <v>72</v>
      </c>
      <c r="B39" s="108" t="s">
        <v>95</v>
      </c>
      <c r="C39" s="23">
        <f>'Sept 12 vs UOIT'!C39+'Sept 18 vs Western'!C39+'Sept 24 @ York'!C39+'Sept 25 vs UOIT'!C39+'Oct 3 vs York'!C39+'Oct 24 @ Cornell'!C37+'no game'!C37</f>
        <v>3</v>
      </c>
      <c r="D39" s="23">
        <f>'Sept 12 vs UOIT'!D39+'Sept 18 vs Western'!D39+'Sept 24 @ York'!D39+'Sept 25 vs UOIT'!D39+'Oct 3 vs York'!D39+'Oct 24 @ Cornell'!D37+'no game'!D37</f>
        <v>0</v>
      </c>
      <c r="E39" s="23">
        <f>'Sept 12 vs UOIT'!E39+'Sept 18 vs Western'!E39+'Sept 24 @ York'!E39+'Sept 25 vs UOIT'!E39+'Oct 3 vs York'!E39+'Oct 24 @ Cornell'!E37+'no game'!E37</f>
        <v>3</v>
      </c>
      <c r="F39" s="23">
        <f t="shared" si="1"/>
        <v>3</v>
      </c>
      <c r="G39" s="23">
        <f>'Sept 12 vs UOIT'!G39+'Sept 18 vs Western'!G39+'Sept 24 @ York'!G39+'Sept 25 vs UOIT'!G39+'Oct 3 vs York'!G39+'Oct 24 @ Cornell'!G37+'no game'!G37</f>
        <v>2</v>
      </c>
      <c r="H39" s="23">
        <f>'Sept 12 vs UOIT'!H39+'Sept 18 vs Western'!H39+'Sept 24 @ York'!H39+'Sept 25 vs UOIT'!H39+'Oct 3 vs York'!H39+'Oct 24 @ Cornell'!H37+'no game'!H37</f>
        <v>1</v>
      </c>
      <c r="I39" s="23">
        <f>'Sept 12 vs UOIT'!I39+'Sept 18 vs Western'!I39+'Sept 24 @ York'!I39+'Sept 25 vs UOIT'!I39+'Oct 3 vs York'!I39+'Oct 24 @ Cornell'!I37+'no game'!I37</f>
        <v>2</v>
      </c>
      <c r="J39" s="23">
        <f>'Sept 12 vs UOIT'!J39+'Sept 18 vs Western'!J39+'Sept 24 @ York'!J39+'Sept 25 vs UOIT'!J39+'Oct 3 vs York'!J39+'Oct 24 @ Cornell'!J37+'no game'!J37</f>
        <v>1</v>
      </c>
      <c r="K39" s="32">
        <f t="shared" si="2"/>
        <v>0.5</v>
      </c>
      <c r="L39" s="33">
        <f t="shared" si="3"/>
        <v>0</v>
      </c>
      <c r="M39" s="23">
        <f>'Sept 12 vs UOIT'!M39+'Sept 18 vs Western'!M39+'Sept 24 @ York'!M39+'Sept 25 vs UOIT'!M39+'Oct 3 vs York'!M39+'Oct 24 @ Cornell'!M37+'no game'!M37</f>
        <v>0</v>
      </c>
      <c r="N39" s="23">
        <f>'Sept 12 vs UOIT'!N39+'Sept 18 vs Western'!N39+'Sept 24 @ York'!N39+'Sept 25 vs UOIT'!N39+'Oct 3 vs York'!N39+'Oct 24 @ Cornell'!N37+'no game'!N37</f>
        <v>0</v>
      </c>
      <c r="O39" s="23">
        <f>'Sept 12 vs UOIT'!O39+'Sept 18 vs Western'!O39+'Sept 24 @ York'!O39+'Sept 25 vs UOIT'!O39+'Oct 3 vs York'!O39+'Oct 24 @ Cornell'!O37+'no game'!O37</f>
        <v>0</v>
      </c>
      <c r="P39" s="23">
        <f>'Sept 12 vs UOIT'!P39+'Sept 18 vs Western'!P39+'Sept 24 @ York'!P39+'Sept 25 vs UOIT'!P39+'Oct 3 vs York'!P39+'Oct 24 @ Cornell'!P37+'no game'!P37</f>
        <v>0</v>
      </c>
      <c r="Q39" s="23">
        <f>'Sept 12 vs UOIT'!Q39+'Sept 18 vs Western'!Q39+'Sept 24 @ York'!Q39+'Sept 25 vs UOIT'!Q39+'Oct 3 vs York'!Q39+'Oct 24 @ Cornell'!Q37+'no game'!Q37</f>
        <v>0</v>
      </c>
      <c r="R39" s="23">
        <f>'Sept 12 vs UOIT'!R39+'Sept 18 vs Western'!R39+'Sept 24 @ York'!R39+'Sept 25 vs UOIT'!R39+'Oct 3 vs York'!R39+'Oct 24 @ Cornell'!R37+'no game'!R37</f>
        <v>0</v>
      </c>
      <c r="S39" s="23">
        <f>'Sept 12 vs UOIT'!S39+'Sept 18 vs Western'!S39+'Sept 24 @ York'!S39+'Sept 25 vs UOIT'!S39+'Oct 3 vs York'!S39+'Oct 24 @ Cornell'!S37+'no game'!S37</f>
        <v>35</v>
      </c>
      <c r="T39" s="23">
        <f>'Sept 12 vs UOIT'!T39+'Sept 18 vs Western'!T39+'Sept 24 @ York'!T39+'Sept 25 vs UOIT'!T39+'Oct 3 vs York'!T39+'Oct 24 @ Cornell'!T37+'no game'!T37</f>
        <v>12</v>
      </c>
      <c r="U39" s="23">
        <f t="shared" si="4"/>
        <v>47</v>
      </c>
      <c r="V39" s="34">
        <f t="shared" si="0"/>
        <v>0.74468085106382975</v>
      </c>
      <c r="W39" s="3"/>
    </row>
    <row r="40" spans="1:23" ht="16.5" customHeight="1">
      <c r="A40" s="112"/>
      <c r="B40" s="112" t="s">
        <v>54</v>
      </c>
      <c r="C40" s="23"/>
      <c r="D40" s="23"/>
      <c r="E40" s="23"/>
      <c r="F40" s="23"/>
      <c r="G40" s="23"/>
      <c r="H40" s="23"/>
      <c r="I40" s="23"/>
      <c r="J40" s="23"/>
      <c r="K40" s="32"/>
      <c r="L40" s="33"/>
      <c r="M40" s="23"/>
      <c r="N40" s="23"/>
      <c r="O40" s="23"/>
      <c r="P40" s="23"/>
      <c r="Q40" s="23"/>
      <c r="R40" s="23"/>
      <c r="S40" s="23"/>
      <c r="T40" s="23"/>
      <c r="U40" s="23"/>
      <c r="V40" s="34"/>
      <c r="W40" s="3"/>
    </row>
    <row r="41" spans="1:23" ht="16.5" customHeight="1">
      <c r="A41" s="15"/>
      <c r="B41" s="15"/>
      <c r="C41" s="23"/>
      <c r="D41" s="23"/>
      <c r="E41" s="23"/>
      <c r="F41" s="23"/>
      <c r="G41" s="23"/>
      <c r="H41" s="23"/>
      <c r="I41" s="15"/>
      <c r="J41" s="23"/>
      <c r="K41" s="32"/>
      <c r="L41" s="33"/>
      <c r="M41" s="23"/>
      <c r="N41" s="23"/>
      <c r="O41" s="23"/>
      <c r="P41" s="23"/>
      <c r="Q41" s="23"/>
      <c r="R41" s="23"/>
      <c r="S41" s="23"/>
      <c r="T41" s="23"/>
      <c r="U41" s="34"/>
      <c r="V41" s="34"/>
      <c r="W41" s="3"/>
    </row>
    <row r="42" spans="1:23" s="5" customFormat="1" ht="16.5" customHeight="1">
      <c r="A42" s="35"/>
      <c r="B42" s="35" t="s">
        <v>14</v>
      </c>
      <c r="C42" s="36" t="e">
        <f>SUM(C16:C40)</f>
        <v>#REF!</v>
      </c>
      <c r="D42" s="36" t="e">
        <f>SUM(D16:D41)</f>
        <v>#REF!</v>
      </c>
      <c r="E42" s="36" t="e">
        <f>SUM(E16:E41)</f>
        <v>#REF!</v>
      </c>
      <c r="F42" s="36" t="e">
        <f>SUM(F16:F41)</f>
        <v>#REF!</v>
      </c>
      <c r="G42" s="36" t="e">
        <f>SUM(G16:G41)+O12</f>
        <v>#REF!</v>
      </c>
      <c r="H42" s="36" t="e">
        <f>SUM(H16:H41)</f>
        <v>#REF!</v>
      </c>
      <c r="I42" s="36" t="e">
        <f>SUM(I16:I41)</f>
        <v>#REF!</v>
      </c>
      <c r="J42" s="36" t="e">
        <f>SUM(J16:J41)</f>
        <v>#REF!</v>
      </c>
      <c r="K42" s="37" t="e">
        <f>J42/I42</f>
        <v>#REF!</v>
      </c>
      <c r="L42" s="38" t="e">
        <f>D42/J42</f>
        <v>#REF!</v>
      </c>
      <c r="M42" s="36" t="e">
        <f t="shared" ref="M42:T42" si="5">SUM(M16:M41)</f>
        <v>#REF!</v>
      </c>
      <c r="N42" s="36" t="e">
        <f t="shared" si="5"/>
        <v>#REF!</v>
      </c>
      <c r="O42" s="36" t="e">
        <f t="shared" si="5"/>
        <v>#REF!</v>
      </c>
      <c r="P42" s="36" t="e">
        <f t="shared" si="5"/>
        <v>#REF!</v>
      </c>
      <c r="Q42" s="36" t="e">
        <f t="shared" si="5"/>
        <v>#REF!</v>
      </c>
      <c r="R42" s="36" t="e">
        <f t="shared" si="5"/>
        <v>#REF!</v>
      </c>
      <c r="S42" s="36" t="e">
        <f t="shared" si="5"/>
        <v>#REF!</v>
      </c>
      <c r="T42" s="36" t="e">
        <f t="shared" si="5"/>
        <v>#REF!</v>
      </c>
      <c r="U42" s="36" t="e">
        <f>S42+T42</f>
        <v>#REF!</v>
      </c>
      <c r="V42" s="39" t="e">
        <f>S42/U42</f>
        <v>#REF!</v>
      </c>
      <c r="W42" s="6"/>
    </row>
    <row r="43" spans="1:23" ht="16.5" customHeight="1">
      <c r="A43" s="13"/>
      <c r="B43" s="16"/>
      <c r="C43" s="13"/>
      <c r="D43" s="12"/>
      <c r="E43" s="13"/>
      <c r="F43" s="13"/>
      <c r="G43" s="12"/>
      <c r="H43" s="13"/>
      <c r="I43" s="15"/>
      <c r="J43" s="13"/>
      <c r="K43" s="13"/>
      <c r="L43" s="13"/>
      <c r="M43" s="13"/>
      <c r="N43" s="12"/>
      <c r="O43" s="12"/>
      <c r="P43" s="13"/>
      <c r="Q43" s="13"/>
      <c r="R43" s="13"/>
      <c r="S43" s="12"/>
      <c r="T43" s="13"/>
      <c r="U43" s="13"/>
      <c r="V43" s="13"/>
      <c r="W43" s="3"/>
    </row>
    <row r="44" spans="1:23" ht="16.5" customHeight="1">
      <c r="A44" s="13"/>
      <c r="B44" s="13"/>
      <c r="C44" s="13"/>
      <c r="D44" s="12"/>
      <c r="E44" s="13"/>
      <c r="F44" s="13"/>
      <c r="G44" s="12"/>
      <c r="H44" s="13"/>
      <c r="I44" s="15"/>
      <c r="J44" s="13"/>
      <c r="K44" s="13"/>
      <c r="L44" s="13"/>
      <c r="M44" s="13"/>
      <c r="N44" s="12"/>
      <c r="O44" s="12"/>
      <c r="P44" s="13"/>
      <c r="Q44" s="13"/>
      <c r="R44" s="13"/>
      <c r="S44" s="12"/>
      <c r="T44" s="13"/>
      <c r="U44" s="13"/>
      <c r="V44" s="13"/>
      <c r="W44" s="3"/>
    </row>
    <row r="45" spans="1:23" ht="16.5" customHeight="1">
      <c r="A45" s="13"/>
      <c r="B45" s="16" t="s">
        <v>26</v>
      </c>
      <c r="C45" s="21" t="s">
        <v>27</v>
      </c>
      <c r="D45" s="21" t="s">
        <v>28</v>
      </c>
      <c r="E45" s="13"/>
      <c r="F45" s="21" t="s">
        <v>7</v>
      </c>
      <c r="G45" s="21" t="s">
        <v>9</v>
      </c>
      <c r="H45" s="13"/>
      <c r="I45" s="21" t="s">
        <v>29</v>
      </c>
      <c r="J45" s="21" t="s">
        <v>30</v>
      </c>
      <c r="K45" s="15"/>
      <c r="L45" s="13"/>
      <c r="M45" s="15"/>
      <c r="N45" s="21" t="s">
        <v>31</v>
      </c>
      <c r="O45" s="21" t="s">
        <v>30</v>
      </c>
      <c r="P45" s="15"/>
      <c r="Q45" s="21" t="s">
        <v>32</v>
      </c>
      <c r="R45" s="21" t="s">
        <v>33</v>
      </c>
      <c r="S45" s="21" t="s">
        <v>34</v>
      </c>
      <c r="T45" s="13"/>
      <c r="U45" s="13"/>
      <c r="V45" s="13"/>
      <c r="W45" s="3"/>
    </row>
    <row r="46" spans="1:23" ht="16.5" customHeight="1">
      <c r="A46" s="13"/>
      <c r="B46" s="13"/>
      <c r="C46" s="12" t="e">
        <f>D42</f>
        <v>#REF!</v>
      </c>
      <c r="D46" s="24" t="e">
        <f>C46/C12</f>
        <v>#REF!</v>
      </c>
      <c r="E46" s="13"/>
      <c r="F46" s="12">
        <f>H12</f>
        <v>21</v>
      </c>
      <c r="G46" s="24">
        <f>F46/C12</f>
        <v>3.4054054054054053</v>
      </c>
      <c r="H46" s="13"/>
      <c r="I46" s="12" t="e">
        <f>J42</f>
        <v>#REF!</v>
      </c>
      <c r="J46" s="24" t="e">
        <f>I46/C12</f>
        <v>#REF!</v>
      </c>
      <c r="K46" s="15"/>
      <c r="L46" s="13"/>
      <c r="M46" s="15"/>
      <c r="N46" s="12">
        <f>E12</f>
        <v>227</v>
      </c>
      <c r="O46" s="24">
        <f>N46/C12</f>
        <v>36.810810810810807</v>
      </c>
      <c r="P46" s="15"/>
      <c r="Q46" s="23" t="e">
        <f>N42</f>
        <v>#REF!</v>
      </c>
      <c r="R46" s="23">
        <f>'Sept 12 vs UOIT'!R46+'Sept 18 vs Western'!R46+'Sept 24 @ York'!R46+'Sept 25 vs UOIT'!R46+'Oct 3 vs York'!R46+'Oct 24 @ Cornell'!R46+'no game'!R53</f>
        <v>1</v>
      </c>
      <c r="S46" s="23" t="e">
        <f>Q42</f>
        <v>#REF!</v>
      </c>
      <c r="T46" s="13"/>
      <c r="U46" s="13"/>
      <c r="V46" s="13"/>
      <c r="W46" s="3"/>
    </row>
    <row r="47" spans="1:23" ht="16.5" customHeight="1">
      <c r="A47" s="13"/>
      <c r="B47" s="13"/>
      <c r="C47" s="13"/>
      <c r="D47" s="12"/>
      <c r="E47" s="13"/>
      <c r="F47" s="13"/>
      <c r="G47" s="12"/>
      <c r="H47" s="13"/>
      <c r="I47" s="15"/>
      <c r="J47" s="13"/>
      <c r="K47" s="13"/>
      <c r="L47" s="13"/>
      <c r="M47" s="13"/>
      <c r="N47" s="12"/>
      <c r="O47" s="12"/>
      <c r="P47" s="13"/>
      <c r="Q47" s="13"/>
      <c r="R47" s="13"/>
      <c r="S47" s="12"/>
      <c r="T47" s="13"/>
      <c r="U47" s="13"/>
      <c r="V47" s="13"/>
      <c r="W47" s="3"/>
    </row>
    <row r="48" spans="1:23" ht="16.5" customHeight="1">
      <c r="A48" s="13"/>
      <c r="B48" s="13"/>
      <c r="C48" s="21" t="s">
        <v>35</v>
      </c>
      <c r="D48" s="12"/>
      <c r="E48" s="40"/>
      <c r="F48" s="41"/>
      <c r="G48" s="15"/>
      <c r="H48" s="15"/>
      <c r="I48" s="21" t="s">
        <v>36</v>
      </c>
      <c r="J48" s="12"/>
      <c r="K48" s="41"/>
      <c r="L48" s="15"/>
      <c r="M48" s="15"/>
      <c r="N48" s="12"/>
      <c r="O48" s="12"/>
      <c r="P48" s="13"/>
      <c r="Q48" s="13"/>
      <c r="R48" s="13"/>
      <c r="S48" s="12"/>
      <c r="T48" s="13"/>
      <c r="U48" s="13"/>
      <c r="V48" s="13"/>
      <c r="W48" s="3"/>
    </row>
    <row r="49" spans="1:23" ht="16.5" customHeight="1">
      <c r="A49" s="13"/>
      <c r="B49" s="13"/>
      <c r="C49" s="13" t="s">
        <v>37</v>
      </c>
      <c r="D49" s="23">
        <f>'Sept 12 vs UOIT'!D49+'Sept 18 vs Western'!D49+'Sept 24 @ York'!D49+'Sept 25 vs UOIT'!D49+'Oct 3 vs York'!D49+'Oct 24 @ Cornell'!D49+'no game'!D56</f>
        <v>4</v>
      </c>
      <c r="E49" s="13"/>
      <c r="F49" s="42"/>
      <c r="G49" s="15"/>
      <c r="H49" s="15"/>
      <c r="I49" s="43" t="s">
        <v>38</v>
      </c>
      <c r="J49" s="23">
        <f>'Sept 12 vs UOIT'!J49+'Sept 18 vs Western'!J49+'Sept 24 @ York'!J49+'Sept 25 vs UOIT'!J49+'Oct 3 vs York'!J49+'Oct 24 @ Cornell'!J49+'no game'!J56</f>
        <v>21</v>
      </c>
      <c r="K49" s="23"/>
      <c r="L49" s="15"/>
      <c r="M49" s="15"/>
      <c r="N49" s="12"/>
      <c r="O49" s="12"/>
      <c r="P49" s="13"/>
      <c r="Q49" s="13"/>
      <c r="R49" s="13"/>
      <c r="S49" s="12"/>
      <c r="T49" s="13"/>
      <c r="U49" s="13"/>
      <c r="V49" s="13"/>
      <c r="W49" s="3"/>
    </row>
    <row r="50" spans="1:23" ht="16.5" customHeight="1">
      <c r="A50" s="13"/>
      <c r="B50" s="13"/>
      <c r="C50" s="44" t="s">
        <v>39</v>
      </c>
      <c r="D50" s="23">
        <f>'Sept 12 vs UOIT'!D50+'Sept 18 vs Western'!D50+'Sept 24 @ York'!D50+'Sept 25 vs UOIT'!D50+'Oct 3 vs York'!D50+'Oct 24 @ Cornell'!D50+'no game'!D57</f>
        <v>25</v>
      </c>
      <c r="E50" s="13"/>
      <c r="F50" s="15"/>
      <c r="G50" s="15"/>
      <c r="H50" s="15"/>
      <c r="I50" s="45" t="s">
        <v>39</v>
      </c>
      <c r="J50" s="23">
        <f>'Sept 12 vs UOIT'!J50+'Sept 18 vs Western'!J50+'Sept 24 @ York'!J50+'Sept 25 vs UOIT'!J50+'Oct 3 vs York'!J50+'Oct 24 @ Cornell'!J50+'no game'!J57</f>
        <v>28</v>
      </c>
      <c r="K50" s="13"/>
      <c r="L50" s="13"/>
      <c r="M50" s="13"/>
      <c r="N50" s="12"/>
      <c r="O50" s="12"/>
      <c r="P50" s="13"/>
      <c r="Q50" s="13"/>
      <c r="R50" s="13"/>
      <c r="S50" s="12"/>
      <c r="T50" s="13"/>
      <c r="U50" s="13"/>
      <c r="V50" s="13"/>
      <c r="W50" s="3"/>
    </row>
    <row r="51" spans="1:23" ht="16.5" customHeight="1">
      <c r="A51" s="13"/>
      <c r="B51" s="13"/>
      <c r="C51" s="16" t="s">
        <v>40</v>
      </c>
      <c r="D51" s="46">
        <f>(D49/D50)</f>
        <v>0.16</v>
      </c>
      <c r="E51" s="13"/>
      <c r="F51" s="15"/>
      <c r="G51" s="15"/>
      <c r="H51" s="15"/>
      <c r="I51" s="16" t="s">
        <v>40</v>
      </c>
      <c r="J51" s="46">
        <f>(J49/J50)</f>
        <v>0.75</v>
      </c>
      <c r="K51" s="13"/>
      <c r="L51" s="13"/>
      <c r="M51" s="13"/>
      <c r="N51" s="12"/>
      <c r="O51" s="12"/>
      <c r="P51" s="13"/>
      <c r="Q51" s="13"/>
      <c r="R51" s="13"/>
      <c r="S51" s="12"/>
      <c r="T51" s="13"/>
      <c r="U51" s="13"/>
      <c r="V51" s="13"/>
      <c r="W51" s="3"/>
    </row>
    <row r="52" spans="1:23" ht="16.5" customHeight="1">
      <c r="C52" s="7"/>
      <c r="D52" s="8"/>
      <c r="E52" s="2"/>
      <c r="F52" s="7"/>
      <c r="G52" s="8"/>
      <c r="H52" s="2"/>
      <c r="I52" s="2"/>
      <c r="J52" s="2"/>
      <c r="K52" s="2"/>
      <c r="L52" s="2"/>
      <c r="M52" s="2"/>
      <c r="N52" s="2"/>
      <c r="O52" s="2"/>
      <c r="P52" s="2"/>
      <c r="Q52" s="2"/>
      <c r="R52" s="4"/>
      <c r="S52" s="2"/>
      <c r="T52" s="2"/>
      <c r="U52" s="3"/>
      <c r="V52" s="3"/>
    </row>
    <row r="53" spans="1:23" s="3" customFormat="1" ht="16.5" customHeight="1">
      <c r="A53" s="1"/>
      <c r="B53" s="1"/>
      <c r="R53" s="4"/>
      <c r="S53" s="2"/>
      <c r="T53" s="2"/>
    </row>
    <row r="54" spans="1:23" s="3" customFormat="1" ht="16.5" customHeight="1">
      <c r="A54" s="1"/>
      <c r="B54" s="1"/>
      <c r="R54" s="4"/>
      <c r="S54" s="2"/>
      <c r="T54" s="2"/>
    </row>
    <row r="55" spans="1:23" s="3" customFormat="1" ht="16.5" customHeight="1">
      <c r="A55" s="1"/>
      <c r="B55" s="1"/>
      <c r="R55" s="4"/>
      <c r="S55" s="2"/>
      <c r="T55" s="2"/>
    </row>
    <row r="56" spans="1:23" s="3" customFormat="1" ht="16.5" customHeight="1">
      <c r="A56" s="1"/>
      <c r="B56" s="1"/>
    </row>
    <row r="57" spans="1:23" s="3" customFormat="1" ht="16.5" customHeight="1">
      <c r="A57" s="1"/>
      <c r="B57" s="1"/>
    </row>
    <row r="58" spans="1:23" s="3" customFormat="1" ht="16.5" customHeight="1">
      <c r="A58" s="1"/>
      <c r="B58" s="1"/>
    </row>
  </sheetData>
  <mergeCells count="22">
    <mergeCell ref="A14:B14"/>
    <mergeCell ref="P6:Q7"/>
    <mergeCell ref="R6:R7"/>
    <mergeCell ref="S14:U14"/>
    <mergeCell ref="P9:Q12"/>
    <mergeCell ref="R9:R12"/>
    <mergeCell ref="S9:S12"/>
    <mergeCell ref="T9:T12"/>
    <mergeCell ref="A1:C1"/>
    <mergeCell ref="R2:R3"/>
    <mergeCell ref="P4:Q5"/>
    <mergeCell ref="R4:R5"/>
    <mergeCell ref="A3:B3"/>
    <mergeCell ref="T2:T3"/>
    <mergeCell ref="T6:T7"/>
    <mergeCell ref="U2:U3"/>
    <mergeCell ref="S4:S5"/>
    <mergeCell ref="T4:T5"/>
    <mergeCell ref="U4:U5"/>
    <mergeCell ref="U6:U7"/>
    <mergeCell ref="S6:S7"/>
    <mergeCell ref="S2:S3"/>
  </mergeCells>
  <phoneticPr fontId="7" type="noConversion"/>
  <printOptions horizontalCentered="1" verticalCentered="1" gridLines="1"/>
  <pageMargins left="0.19685039370078741" right="0.19685039370078741" top="0.39370078740157483" bottom="0.19685039370078741" header="0.19685039370078741" footer="0"/>
  <pageSetup scale="43" orientation="landscape"/>
  <headerFooter>
    <oddHeader>&amp;L&amp;"Arial,Bold Italic"&amp;14RYERSON  HOCKEY STATISTICS 2015-16</oddHeader>
  </headerFooter>
  <extLst>
    <ext xmlns:mx="http://schemas.microsoft.com/office/mac/excel/2008/main" uri="{64002731-A6B0-56B0-2670-7721B7C09600}">
      <mx:PLV Mode="1" OnePage="0" WScale="0"/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S52"/>
  <sheetViews>
    <sheetView showRuler="0" workbookViewId="0">
      <selection activeCell="IV185" sqref="IV185"/>
    </sheetView>
  </sheetViews>
  <sheetFormatPr baseColWidth="10" defaultColWidth="0.6640625" defaultRowHeight="3.75" customHeight="1" x14ac:dyDescent="0"/>
  <sheetData>
    <row r="1" spans="1:19" ht="3.75" customHeight="1">
      <c r="A1" s="1" t="s">
        <v>46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</row>
    <row r="2" spans="1:19" ht="3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</row>
    <row r="3" spans="1:19" ht="3.7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</row>
    <row r="4" spans="1:19" ht="3.7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</row>
    <row r="5" spans="1:19" ht="3.75" customHeight="1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</row>
    <row r="6" spans="1:19" ht="3.75" customHeight="1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</row>
    <row r="7" spans="1:19" ht="3.75" customHeight="1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</row>
    <row r="8" spans="1:19" ht="3.75" customHeight="1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</row>
    <row r="9" spans="1:19" ht="3.75" customHeight="1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</row>
    <row r="10" spans="1:19" ht="3.75" customHeight="1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</row>
    <row r="11" spans="1:19" ht="3.75" customHeight="1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</row>
    <row r="12" spans="1:19" ht="3.75" customHeight="1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</row>
    <row r="13" spans="1:19" ht="3.75" customHeight="1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</row>
    <row r="14" spans="1:19" ht="3.75" customHeight="1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</row>
    <row r="15" spans="1:19" ht="3.75" customHeight="1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</row>
    <row r="16" spans="1:19" ht="3.75" customHeight="1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</row>
    <row r="17" spans="1:19" ht="3.75" customHeight="1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</row>
    <row r="18" spans="1:19" ht="3.75" customHeight="1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</row>
    <row r="19" spans="1:19" ht="3.75" customHeight="1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</row>
    <row r="20" spans="1:19" ht="3.75" customHeight="1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</row>
    <row r="21" spans="1:19" ht="3.75" customHeight="1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</row>
    <row r="22" spans="1:19" ht="3.75" customHeight="1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</row>
    <row r="23" spans="1:19" ht="3.75" customHeight="1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</row>
    <row r="24" spans="1:19" ht="3.75" customHeight="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</row>
    <row r="25" spans="1:19" ht="3.75" customHeight="1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</row>
    <row r="26" spans="1:19" ht="3.75" customHeight="1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</row>
    <row r="27" spans="1:19" ht="3.75" customHeight="1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</row>
    <row r="28" spans="1:19" ht="3.75" customHeight="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</row>
    <row r="29" spans="1:19" ht="3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</row>
    <row r="30" spans="1:19" ht="3.75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</row>
    <row r="31" spans="1:19" ht="3.75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</row>
    <row r="32" spans="1:19" ht="3.75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</row>
    <row r="33" spans="1:19" ht="3.75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</row>
    <row r="34" spans="1:19" ht="3.75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</row>
    <row r="35" spans="1:19" ht="3.75" customHeight="1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</row>
    <row r="36" spans="1:19" ht="3.75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</row>
    <row r="37" spans="1:19" ht="3.75" customHeight="1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</row>
    <row r="38" spans="1:19" ht="3.75" customHeight="1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</row>
    <row r="39" spans="1:19" ht="3.75" customHeight="1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</row>
    <row r="40" spans="1:19" ht="3.75" customHeight="1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</row>
    <row r="41" spans="1:19" ht="3.75" customHeight="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</row>
    <row r="42" spans="1:19" ht="3.75" customHeight="1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</row>
    <row r="43" spans="1:19" ht="3.75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</row>
    <row r="44" spans="1:19" ht="3.75" customHeight="1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</row>
    <row r="45" spans="1:19" ht="3.75" customHeight="1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</row>
    <row r="46" spans="1:19" ht="3.75" customHeight="1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</row>
    <row r="47" spans="1:19" ht="3.75" customHeight="1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</row>
    <row r="48" spans="1:19" ht="3.75" customHeight="1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</row>
    <row r="49" spans="1:19" ht="3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</row>
    <row r="50" spans="1:19" ht="3.75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</row>
    <row r="51" spans="1:19" ht="3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</row>
    <row r="52" spans="1:19" ht="3.75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</row>
  </sheetData>
  <phoneticPr fontId="7" type="noConversion"/>
  <printOptions horizontalCentered="1" verticalCentered="1"/>
  <pageMargins left="0.19685039370078741" right="0.19685039370078741" top="0.19685039370078741" bottom="0.19685039370078741" header="0.19685039370078741" footer="0"/>
  <headerFooter>
    <oddHeader>&amp;L&amp;"Arial,Bold Italic"&amp;14YORK HOCKEY STATISTICS&amp;R&amp;"Arial,Bold Italic"&amp;11 &amp;14 2000-2001 PLAYOFF STATISTICS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B26" sqref="B26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4.1640625" customWidth="1"/>
    <col min="24" max="24" width="10" customWidth="1"/>
    <col min="25" max="25" width="11.5" customWidth="1"/>
    <col min="26" max="26" width="17.83203125" customWidth="1"/>
    <col min="28" max="28" width="21" customWidth="1"/>
  </cols>
  <sheetData>
    <row r="1" spans="1:28" s="1" customFormat="1" ht="16.5" customHeight="1">
      <c r="A1" s="1085" t="s">
        <v>106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2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109</v>
      </c>
      <c r="K2" s="1159"/>
      <c r="L2" s="694">
        <f>SUM(H12:I12)</f>
        <v>5</v>
      </c>
      <c r="M2" s="697"/>
      <c r="N2" s="694"/>
      <c r="O2" s="692"/>
      <c r="P2" s="692"/>
      <c r="Q2" s="698"/>
      <c r="R2" s="698"/>
      <c r="S2" s="698"/>
      <c r="T2" s="184"/>
      <c r="U2" s="184"/>
      <c r="V2" s="184"/>
      <c r="W2" s="59"/>
      <c r="X2" s="58"/>
      <c r="Y2" s="245"/>
      <c r="Z2" s="58"/>
    </row>
    <row r="3" spans="1:28" s="9" customFormat="1" ht="16.5" customHeight="1" thickTop="1" thickBot="1">
      <c r="A3" s="1156" t="s">
        <v>0</v>
      </c>
      <c r="B3" s="1156"/>
      <c r="C3" s="772"/>
      <c r="D3" s="772"/>
      <c r="E3" s="772"/>
      <c r="F3" s="772"/>
      <c r="G3" s="772"/>
      <c r="H3" s="772"/>
      <c r="I3" s="772"/>
      <c r="J3" s="772"/>
      <c r="K3" s="772"/>
      <c r="L3" s="772"/>
      <c r="M3" s="772"/>
      <c r="N3" s="772"/>
      <c r="O3" s="773"/>
      <c r="P3" s="379"/>
      <c r="Q3" s="687" t="s">
        <v>250</v>
      </c>
      <c r="R3" s="688"/>
      <c r="S3" s="688"/>
      <c r="T3" s="700"/>
      <c r="U3" s="700"/>
      <c r="V3" s="701"/>
      <c r="W3" s="776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774"/>
      <c r="Q4" s="777"/>
      <c r="R4" s="778"/>
      <c r="S4" s="778"/>
      <c r="T4" s="778"/>
      <c r="U4" s="779"/>
      <c r="V4" s="780"/>
      <c r="W4" s="776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775"/>
      <c r="Q5" s="722"/>
      <c r="R5" s="779"/>
      <c r="S5" s="779"/>
      <c r="T5" s="779"/>
      <c r="U5" s="781"/>
      <c r="V5" s="782"/>
      <c r="W5" s="776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775"/>
      <c r="Q6" s="722"/>
      <c r="R6" s="778"/>
      <c r="S6" s="778"/>
      <c r="T6" s="778"/>
      <c r="U6" s="781"/>
      <c r="V6" s="782"/>
      <c r="W6" s="776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775"/>
      <c r="Q7" s="722"/>
      <c r="R7" s="779"/>
      <c r="S7" s="779" t="s">
        <v>249</v>
      </c>
      <c r="T7" s="779"/>
      <c r="U7" s="781"/>
      <c r="V7" s="782"/>
      <c r="W7" s="776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0.97499999999999998</v>
      </c>
      <c r="D8" s="769">
        <v>58.5</v>
      </c>
      <c r="E8" s="364">
        <v>40</v>
      </c>
      <c r="F8" s="382">
        <v>34</v>
      </c>
      <c r="G8" s="770">
        <f>F8/E8</f>
        <v>0.85</v>
      </c>
      <c r="H8" s="364">
        <v>4</v>
      </c>
      <c r="I8" s="364">
        <v>1</v>
      </c>
      <c r="J8" s="658">
        <f>H8/C8</f>
        <v>4.1025641025641031</v>
      </c>
      <c r="K8" s="363">
        <v>0</v>
      </c>
      <c r="L8" s="364">
        <v>1</v>
      </c>
      <c r="M8" s="364">
        <v>0</v>
      </c>
      <c r="N8" s="382">
        <v>0</v>
      </c>
      <c r="O8" s="771">
        <v>0</v>
      </c>
      <c r="P8" s="775"/>
      <c r="Q8" s="722"/>
      <c r="R8" s="779"/>
      <c r="S8" s="779"/>
      <c r="T8" s="779"/>
      <c r="U8" s="781"/>
      <c r="V8" s="782"/>
      <c r="W8" s="776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775"/>
      <c r="Q9" s="722"/>
      <c r="R9" s="783"/>
      <c r="S9" s="783"/>
      <c r="T9" s="783"/>
      <c r="U9" s="781"/>
      <c r="V9" s="782"/>
      <c r="W9" s="776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2.5000000000000001E-2</v>
      </c>
      <c r="D10" s="769">
        <v>1.5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775"/>
      <c r="Q10" s="722"/>
      <c r="R10" s="783"/>
      <c r="S10" s="783"/>
      <c r="T10" s="783"/>
      <c r="U10" s="781"/>
      <c r="V10" s="782"/>
      <c r="W10" s="776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775"/>
      <c r="Q11" s="1160">
        <v>5</v>
      </c>
      <c r="R11" s="1152"/>
      <c r="S11" s="784"/>
      <c r="T11" s="1152">
        <v>2</v>
      </c>
      <c r="U11" s="1152"/>
      <c r="V11" s="1153"/>
      <c r="W11" s="776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40</v>
      </c>
      <c r="F12" s="526">
        <f>SUM(F5:F9)</f>
        <v>34</v>
      </c>
      <c r="G12" s="747">
        <f>F12/E12</f>
        <v>0.85</v>
      </c>
      <c r="H12" s="213">
        <f>SUM(H5:H9)</f>
        <v>4</v>
      </c>
      <c r="I12" s="213">
        <f>SUM(I5:I9)</f>
        <v>1</v>
      </c>
      <c r="J12" s="765">
        <f>H12/C12</f>
        <v>4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774"/>
      <c r="Q12" s="1161"/>
      <c r="R12" s="1154"/>
      <c r="S12" s="785"/>
      <c r="T12" s="1154"/>
      <c r="U12" s="1154"/>
      <c r="V12" s="1155"/>
      <c r="W12" s="776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232"/>
      <c r="R13" s="232"/>
      <c r="S13" s="232"/>
      <c r="T13" s="271"/>
      <c r="U13" s="232"/>
      <c r="V13" s="232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>
        <v>0</v>
      </c>
      <c r="X16" s="522"/>
      <c r="Y16" s="523"/>
      <c r="Z16" s="515">
        <f t="shared" ref="Z16:Z40" si="2">SUM(X16-Y16)</f>
        <v>0</v>
      </c>
      <c r="AA16" s="199">
        <v>2</v>
      </c>
      <c r="AB16" s="108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-2</v>
      </c>
      <c r="I17" s="258">
        <v>3</v>
      </c>
      <c r="J17" s="731">
        <v>3</v>
      </c>
      <c r="K17" s="757">
        <f t="shared" ref="K17:K39" si="3">(J17/I17)</f>
        <v>1</v>
      </c>
      <c r="L17" s="758">
        <f t="shared" ref="L17:L39" si="4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1.5868055555555555E-2</v>
      </c>
      <c r="X17" s="286">
        <v>13</v>
      </c>
      <c r="Y17" s="258">
        <v>17</v>
      </c>
      <c r="Z17" s="365">
        <f t="shared" si="2"/>
        <v>-4</v>
      </c>
      <c r="AA17" s="279">
        <v>4</v>
      </c>
      <c r="AB17" s="280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2</v>
      </c>
      <c r="E18" s="256">
        <v>0</v>
      </c>
      <c r="F18" s="346">
        <f t="shared" si="1"/>
        <v>2</v>
      </c>
      <c r="G18" s="255">
        <v>2</v>
      </c>
      <c r="H18" s="256">
        <v>2</v>
      </c>
      <c r="I18" s="256">
        <v>9</v>
      </c>
      <c r="J18" s="732">
        <v>3</v>
      </c>
      <c r="K18" s="755">
        <f t="shared" si="3"/>
        <v>0.33333333333333331</v>
      </c>
      <c r="L18" s="756">
        <f t="shared" si="4"/>
        <v>0.66666666666666663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2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1.6307870370370372E-2</v>
      </c>
      <c r="X18" s="255">
        <v>16</v>
      </c>
      <c r="Y18" s="256">
        <v>6</v>
      </c>
      <c r="Z18" s="236">
        <f t="shared" si="2"/>
        <v>10</v>
      </c>
      <c r="AA18" s="199">
        <v>5</v>
      </c>
      <c r="AB18" s="108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-2</v>
      </c>
      <c r="I19" s="258">
        <v>4</v>
      </c>
      <c r="J19" s="731">
        <v>4</v>
      </c>
      <c r="K19" s="757">
        <f t="shared" si="3"/>
        <v>1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1.7164351851851851E-2</v>
      </c>
      <c r="X19" s="286">
        <v>15</v>
      </c>
      <c r="Y19" s="258">
        <v>17</v>
      </c>
      <c r="Z19" s="365">
        <f t="shared" si="2"/>
        <v>-2</v>
      </c>
      <c r="AA19" s="279">
        <v>6</v>
      </c>
      <c r="AB19" s="280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199">
        <v>7</v>
      </c>
      <c r="AB20" s="108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-2</v>
      </c>
      <c r="I21" s="258">
        <v>2</v>
      </c>
      <c r="J21" s="731">
        <v>1</v>
      </c>
      <c r="K21" s="757">
        <f t="shared" si="3"/>
        <v>0.5</v>
      </c>
      <c r="L21" s="758">
        <f t="shared" si="4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1</v>
      </c>
      <c r="U21" s="258">
        <f t="shared" si="5"/>
        <v>1</v>
      </c>
      <c r="V21" s="762">
        <f t="shared" si="6"/>
        <v>0</v>
      </c>
      <c r="W21" s="265">
        <v>8.9467592592592585E-3</v>
      </c>
      <c r="X21" s="286">
        <v>6</v>
      </c>
      <c r="Y21" s="258">
        <v>9</v>
      </c>
      <c r="Z21" s="365">
        <f t="shared" si="2"/>
        <v>-3</v>
      </c>
      <c r="AA21" s="279">
        <v>8</v>
      </c>
      <c r="AB21" s="280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1</v>
      </c>
      <c r="I22" s="256">
        <v>2</v>
      </c>
      <c r="J22" s="732">
        <v>2</v>
      </c>
      <c r="K22" s="755">
        <f t="shared" si="3"/>
        <v>1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3</v>
      </c>
      <c r="T22" s="256">
        <v>3</v>
      </c>
      <c r="U22" s="256">
        <f t="shared" si="5"/>
        <v>6</v>
      </c>
      <c r="V22" s="763">
        <f t="shared" si="6"/>
        <v>0.5</v>
      </c>
      <c r="W22" s="264">
        <v>8.9699074074074073E-3</v>
      </c>
      <c r="X22" s="255">
        <v>8</v>
      </c>
      <c r="Y22" s="256">
        <v>5</v>
      </c>
      <c r="Z22" s="236">
        <f t="shared" si="2"/>
        <v>3</v>
      </c>
      <c r="AA22" s="200">
        <v>9</v>
      </c>
      <c r="AB22" s="112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-2</v>
      </c>
      <c r="I23" s="258">
        <v>2</v>
      </c>
      <c r="J23" s="731">
        <v>2</v>
      </c>
      <c r="K23" s="757">
        <f t="shared" si="3"/>
        <v>1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3</v>
      </c>
      <c r="T23" s="258">
        <v>5</v>
      </c>
      <c r="U23" s="258">
        <f t="shared" si="5"/>
        <v>8</v>
      </c>
      <c r="V23" s="762">
        <f t="shared" si="6"/>
        <v>0.375</v>
      </c>
      <c r="W23" s="265">
        <v>1.0543981481481481E-2</v>
      </c>
      <c r="X23" s="286">
        <v>9</v>
      </c>
      <c r="Y23" s="258">
        <v>11</v>
      </c>
      <c r="Z23" s="365">
        <f t="shared" si="2"/>
        <v>-2</v>
      </c>
      <c r="AA23" s="279">
        <v>10</v>
      </c>
      <c r="AB23" s="280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199">
        <v>13</v>
      </c>
      <c r="AB24" s="108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79">
        <v>16</v>
      </c>
      <c r="AB25" s="280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3</v>
      </c>
      <c r="J26" s="732">
        <v>1</v>
      </c>
      <c r="K26" s="755">
        <f t="shared" si="3"/>
        <v>0.33333333333333331</v>
      </c>
      <c r="L26" s="756">
        <f t="shared" si="4"/>
        <v>0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5.1041666666666666E-3</v>
      </c>
      <c r="X26" s="255">
        <v>7</v>
      </c>
      <c r="Y26" s="256">
        <v>1</v>
      </c>
      <c r="Z26" s="236">
        <f t="shared" si="2"/>
        <v>6</v>
      </c>
      <c r="AA26" s="199">
        <v>17</v>
      </c>
      <c r="AB26" s="108" t="s">
        <v>82</v>
      </c>
    </row>
    <row r="27" spans="1:28" s="9" customFormat="1" ht="16.5" customHeight="1">
      <c r="A27" s="520">
        <v>18</v>
      </c>
      <c r="B27" s="803" t="s">
        <v>83</v>
      </c>
      <c r="C27" s="804">
        <v>0</v>
      </c>
      <c r="D27" s="519">
        <v>0</v>
      </c>
      <c r="E27" s="520">
        <v>0</v>
      </c>
      <c r="F27" s="805">
        <f t="shared" si="1"/>
        <v>0</v>
      </c>
      <c r="G27" s="519">
        <v>0</v>
      </c>
      <c r="H27" s="520">
        <v>0</v>
      </c>
      <c r="I27" s="520">
        <v>0</v>
      </c>
      <c r="J27" s="806">
        <v>0</v>
      </c>
      <c r="K27" s="807" t="e">
        <f t="shared" si="3"/>
        <v>#DIV/0!</v>
      </c>
      <c r="L27" s="808" t="e">
        <f t="shared" si="4"/>
        <v>#DIV/0!</v>
      </c>
      <c r="M27" s="520">
        <v>0</v>
      </c>
      <c r="N27" s="806">
        <v>0</v>
      </c>
      <c r="O27" s="520">
        <v>0</v>
      </c>
      <c r="P27" s="520">
        <v>0</v>
      </c>
      <c r="Q27" s="520">
        <v>0</v>
      </c>
      <c r="R27" s="805">
        <v>0</v>
      </c>
      <c r="S27" s="519">
        <v>0</v>
      </c>
      <c r="T27" s="520">
        <v>0</v>
      </c>
      <c r="U27" s="520">
        <f t="shared" si="5"/>
        <v>0</v>
      </c>
      <c r="V27" s="809" t="e">
        <f t="shared" si="6"/>
        <v>#DIV/0!</v>
      </c>
      <c r="W27" s="518"/>
      <c r="X27" s="519"/>
      <c r="Y27" s="520"/>
      <c r="Z27" s="515">
        <f t="shared" si="2"/>
        <v>0</v>
      </c>
      <c r="AA27" s="279">
        <v>18</v>
      </c>
      <c r="AB27" s="280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4</v>
      </c>
      <c r="H28" s="256">
        <v>0</v>
      </c>
      <c r="I28" s="256">
        <v>2</v>
      </c>
      <c r="J28" s="732">
        <v>2</v>
      </c>
      <c r="K28" s="755">
        <f t="shared" si="3"/>
        <v>1</v>
      </c>
      <c r="L28" s="756">
        <f t="shared" si="4"/>
        <v>0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3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>
        <v>5.7175925925925927E-3</v>
      </c>
      <c r="X28" s="255">
        <v>10</v>
      </c>
      <c r="Y28" s="256">
        <v>2</v>
      </c>
      <c r="Z28" s="236">
        <f t="shared" si="2"/>
        <v>8</v>
      </c>
      <c r="AA28" s="199">
        <v>19</v>
      </c>
      <c r="AB28" s="108" t="s">
        <v>84</v>
      </c>
    </row>
    <row r="29" spans="1:28" s="9" customFormat="1" ht="16.5" customHeight="1">
      <c r="A29" s="258">
        <v>20</v>
      </c>
      <c r="B29" s="730" t="s">
        <v>85</v>
      </c>
      <c r="C29" s="317">
        <v>1</v>
      </c>
      <c r="D29" s="286">
        <v>0</v>
      </c>
      <c r="E29" s="258">
        <v>0</v>
      </c>
      <c r="F29" s="727">
        <f t="shared" si="1"/>
        <v>0</v>
      </c>
      <c r="G29" s="286">
        <v>2</v>
      </c>
      <c r="H29" s="258">
        <v>-1</v>
      </c>
      <c r="I29" s="258">
        <v>4</v>
      </c>
      <c r="J29" s="731">
        <v>4</v>
      </c>
      <c r="K29" s="757">
        <f t="shared" si="3"/>
        <v>1</v>
      </c>
      <c r="L29" s="758">
        <f t="shared" si="4"/>
        <v>0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>
        <v>1.4791666666666668E-2</v>
      </c>
      <c r="X29" s="286">
        <v>13</v>
      </c>
      <c r="Y29" s="258">
        <v>14</v>
      </c>
      <c r="Z29" s="365">
        <f t="shared" si="2"/>
        <v>-1</v>
      </c>
      <c r="AA29" s="279">
        <v>20</v>
      </c>
      <c r="AB29" s="280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-2</v>
      </c>
      <c r="I30" s="256">
        <v>2</v>
      </c>
      <c r="J30" s="732">
        <v>1</v>
      </c>
      <c r="K30" s="755">
        <f t="shared" si="3"/>
        <v>0.5</v>
      </c>
      <c r="L30" s="756">
        <f t="shared" si="4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>
        <v>7.1527777777777787E-3</v>
      </c>
      <c r="X30" s="255">
        <v>6</v>
      </c>
      <c r="Y30" s="256">
        <v>11</v>
      </c>
      <c r="Z30" s="236">
        <f t="shared" si="2"/>
        <v>-5</v>
      </c>
      <c r="AA30" s="199">
        <v>21</v>
      </c>
      <c r="AB30" s="108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4</v>
      </c>
      <c r="J31" s="731">
        <v>0</v>
      </c>
      <c r="K31" s="757">
        <f t="shared" si="3"/>
        <v>0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1.5717592592592592E-2</v>
      </c>
      <c r="X31" s="286">
        <v>16</v>
      </c>
      <c r="Y31" s="258">
        <v>10</v>
      </c>
      <c r="Z31" s="365">
        <f t="shared" si="2"/>
        <v>6</v>
      </c>
      <c r="AA31" s="279">
        <v>22</v>
      </c>
      <c r="AB31" s="280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1</v>
      </c>
      <c r="F32" s="346">
        <f t="shared" si="1"/>
        <v>1</v>
      </c>
      <c r="G32" s="255">
        <v>0</v>
      </c>
      <c r="H32" s="256">
        <v>0</v>
      </c>
      <c r="I32" s="256">
        <v>1</v>
      </c>
      <c r="J32" s="732">
        <v>0</v>
      </c>
      <c r="K32" s="755">
        <f t="shared" si="3"/>
        <v>0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>
        <v>1.0625000000000001E-2</v>
      </c>
      <c r="X32" s="255">
        <v>10</v>
      </c>
      <c r="Y32" s="256">
        <v>6</v>
      </c>
      <c r="Z32" s="236">
        <f t="shared" si="2"/>
        <v>4</v>
      </c>
      <c r="AA32" s="199">
        <v>23</v>
      </c>
      <c r="AB32" s="108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1</v>
      </c>
      <c r="F33" s="727">
        <f t="shared" si="1"/>
        <v>1</v>
      </c>
      <c r="G33" s="286">
        <v>0</v>
      </c>
      <c r="H33" s="258">
        <v>-1</v>
      </c>
      <c r="I33" s="258">
        <v>5</v>
      </c>
      <c r="J33" s="731">
        <v>4</v>
      </c>
      <c r="K33" s="757">
        <f t="shared" si="3"/>
        <v>0.8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1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1.7303240740740741E-2</v>
      </c>
      <c r="X33" s="286">
        <v>15</v>
      </c>
      <c r="Y33" s="258">
        <v>19</v>
      </c>
      <c r="Z33" s="365">
        <f t="shared" si="2"/>
        <v>-4</v>
      </c>
      <c r="AA33" s="279">
        <v>25</v>
      </c>
      <c r="AB33" s="280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199">
        <v>26</v>
      </c>
      <c r="AB34" s="108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1</v>
      </c>
      <c r="I35" s="258">
        <v>1</v>
      </c>
      <c r="J35" s="731">
        <v>0</v>
      </c>
      <c r="K35" s="757">
        <f t="shared" si="3"/>
        <v>0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1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9.5138888888888894E-3</v>
      </c>
      <c r="X35" s="286">
        <v>9</v>
      </c>
      <c r="Y35" s="258">
        <v>4</v>
      </c>
      <c r="Z35" s="365">
        <f t="shared" si="2"/>
        <v>5</v>
      </c>
      <c r="AA35" s="279">
        <v>27</v>
      </c>
      <c r="AB35" s="280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-1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2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9.7337962962962977E-3</v>
      </c>
      <c r="X36" s="255">
        <v>7</v>
      </c>
      <c r="Y36" s="256">
        <v>10</v>
      </c>
      <c r="Z36" s="236">
        <f t="shared" si="2"/>
        <v>-3</v>
      </c>
      <c r="AA36" s="199">
        <v>41</v>
      </c>
      <c r="AB36" s="108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2</v>
      </c>
      <c r="H37" s="258">
        <v>0</v>
      </c>
      <c r="I37" s="258">
        <v>2</v>
      </c>
      <c r="J37" s="731">
        <v>1</v>
      </c>
      <c r="K37" s="757">
        <f t="shared" si="3"/>
        <v>0.5</v>
      </c>
      <c r="L37" s="758">
        <f t="shared" si="4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6</v>
      </c>
      <c r="T37" s="258">
        <v>2</v>
      </c>
      <c r="U37" s="258">
        <f t="shared" si="5"/>
        <v>8</v>
      </c>
      <c r="V37" s="762">
        <f t="shared" si="6"/>
        <v>0.75</v>
      </c>
      <c r="W37" s="265">
        <v>5.8101851851851856E-3</v>
      </c>
      <c r="X37" s="286">
        <v>8</v>
      </c>
      <c r="Y37" s="258">
        <v>2</v>
      </c>
      <c r="Z37" s="365">
        <f t="shared" si="2"/>
        <v>6</v>
      </c>
      <c r="AA37" s="199">
        <v>42</v>
      </c>
      <c r="AB37" s="108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-1</v>
      </c>
      <c r="I38" s="256">
        <v>3</v>
      </c>
      <c r="J38" s="732">
        <v>0</v>
      </c>
      <c r="K38" s="755">
        <f t="shared" si="3"/>
        <v>0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>
        <v>8.3912037037037045E-3</v>
      </c>
      <c r="X38" s="255">
        <v>7</v>
      </c>
      <c r="Y38" s="256">
        <v>6</v>
      </c>
      <c r="Z38" s="236">
        <f t="shared" si="2"/>
        <v>1</v>
      </c>
      <c r="AA38" s="199">
        <v>44</v>
      </c>
      <c r="AB38" s="108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1</v>
      </c>
      <c r="F39" s="727">
        <f t="shared" si="1"/>
        <v>1</v>
      </c>
      <c r="G39" s="286">
        <v>0</v>
      </c>
      <c r="H39" s="258">
        <v>-1</v>
      </c>
      <c r="I39" s="258">
        <v>3</v>
      </c>
      <c r="J39" s="731">
        <v>1</v>
      </c>
      <c r="K39" s="757">
        <f t="shared" si="3"/>
        <v>0.33333333333333331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2</v>
      </c>
      <c r="S39" s="286">
        <v>11</v>
      </c>
      <c r="T39" s="258">
        <v>9</v>
      </c>
      <c r="U39" s="258">
        <f t="shared" si="5"/>
        <v>20</v>
      </c>
      <c r="V39" s="762">
        <f t="shared" si="6"/>
        <v>0.55000000000000004</v>
      </c>
      <c r="W39" s="265">
        <v>1.5208333333333332E-2</v>
      </c>
      <c r="X39" s="286">
        <v>12</v>
      </c>
      <c r="Y39" s="258">
        <v>15</v>
      </c>
      <c r="Z39" s="365">
        <f t="shared" si="2"/>
        <v>-3</v>
      </c>
      <c r="AA39" s="200">
        <v>72</v>
      </c>
      <c r="AB39" s="108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143</v>
      </c>
      <c r="C42" s="259">
        <f t="shared" ref="C42:J42" si="7">SUM(C16:C40)</f>
        <v>18</v>
      </c>
      <c r="D42" s="260">
        <f t="shared" si="7"/>
        <v>2</v>
      </c>
      <c r="E42" s="261">
        <f t="shared" si="7"/>
        <v>3</v>
      </c>
      <c r="F42" s="728">
        <f t="shared" si="7"/>
        <v>5</v>
      </c>
      <c r="G42" s="260">
        <f t="shared" si="7"/>
        <v>10</v>
      </c>
      <c r="H42" s="261">
        <f t="shared" si="7"/>
        <v>-11</v>
      </c>
      <c r="I42" s="261">
        <f t="shared" si="7"/>
        <v>52</v>
      </c>
      <c r="J42" s="733">
        <f t="shared" si="7"/>
        <v>29</v>
      </c>
      <c r="K42" s="759">
        <f>(J42/I42)</f>
        <v>0.55769230769230771</v>
      </c>
      <c r="L42" s="760">
        <f>(D42/J42)</f>
        <v>6.8965517241379309E-2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12</v>
      </c>
      <c r="S42" s="260">
        <f t="shared" si="8"/>
        <v>23</v>
      </c>
      <c r="T42" s="261">
        <f t="shared" si="8"/>
        <v>20</v>
      </c>
      <c r="U42" s="261">
        <f>S42+T42</f>
        <v>43</v>
      </c>
      <c r="V42" s="764">
        <f>S42/(S42+T42)</f>
        <v>0.53488372093023251</v>
      </c>
      <c r="W42" s="259">
        <f>SUM(W16:W41)</f>
        <v>0.20287037037037034</v>
      </c>
      <c r="X42" s="260">
        <f>SUM(X16:X41)</f>
        <v>187</v>
      </c>
      <c r="Y42" s="261">
        <f>SUM(Y16:Y41)</f>
        <v>165</v>
      </c>
      <c r="Z42" s="278">
        <f>SUM(Z16:Z41)</f>
        <v>22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2</v>
      </c>
      <c r="D46" s="24">
        <f>C46/C12</f>
        <v>2</v>
      </c>
      <c r="E46" s="699"/>
      <c r="F46" s="692">
        <f>H12+I12</f>
        <v>5</v>
      </c>
      <c r="G46" s="24">
        <f>F46/C12</f>
        <v>5</v>
      </c>
      <c r="H46" s="699"/>
      <c r="I46" s="692">
        <f>J42</f>
        <v>29</v>
      </c>
      <c r="J46" s="24"/>
      <c r="K46" s="692"/>
      <c r="L46" s="72"/>
      <c r="M46" s="699"/>
      <c r="N46" s="692">
        <f>E12</f>
        <v>40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4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5</v>
      </c>
      <c r="E50" s="699"/>
      <c r="F50" s="45"/>
      <c r="G50" s="65"/>
      <c r="H50" s="699"/>
      <c r="I50" s="45" t="s">
        <v>39</v>
      </c>
      <c r="J50" s="65">
        <v>5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</v>
      </c>
      <c r="E51" s="699"/>
      <c r="F51" s="72"/>
      <c r="G51" s="72"/>
      <c r="H51" s="699"/>
      <c r="I51" s="158" t="s">
        <v>40</v>
      </c>
      <c r="J51" s="154">
        <f>(J49/J50)</f>
        <v>0.8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A3:B3"/>
    <mergeCell ref="A1:D1"/>
    <mergeCell ref="J1:K1"/>
    <mergeCell ref="J2:K2"/>
    <mergeCell ref="Q11:R12"/>
  </mergeCells>
  <phoneticPr fontId="7" type="noConversion"/>
  <conditionalFormatting sqref="Z16:Z39">
    <cfRule type="colorScale" priority="16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{5F4A35CC-4FAC-D748-A67E-6DF578948464}</x14:id>
        </ext>
      </extLst>
    </cfRule>
  </conditionalFormatting>
  <conditionalFormatting sqref="V16:V41">
    <cfRule type="cellIs" dxfId="42" priority="13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F4A35CC-4FAC-D748-A67E-6DF578948464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4" id="{681630ED-8957-5E4F-B47F-077CFED982A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2" id="{91F221AA-E0E3-D143-93BD-25171905057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1" id="{CE145C20-2F19-794A-AE5C-5E21E941E96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0" id="{1B977069-C4E7-664D-9427-E449E272AD6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9" id="{554A99FD-FBE4-1441-AACD-3C3A14C6DCD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8" id="{476858A0-D0CB-054F-A9B0-7EECE84B58F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7" id="{BC6F08D4-ACE4-0448-ACDF-83054723F387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6" id="{48C1E5B7-5CB4-6846-B413-978CA184A3A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5" id="{8526286B-3308-D34E-A5FF-1DE501FDF50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4" id="{676FDA3A-AE04-A34F-A96D-843ABB73871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3" id="{2A4989D8-4546-F742-BFE5-87B8F8DFD89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2" id="{9C8C3D1F-86E8-C349-9BF3-5A57AD5C81A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B40" sqref="B40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3.6640625" customWidth="1"/>
    <col min="26" max="26" width="13.5" customWidth="1"/>
    <col min="28" max="28" width="27.83203125" customWidth="1"/>
  </cols>
  <sheetData>
    <row r="1" spans="1:28" s="1" customFormat="1" ht="16.5" customHeight="1">
      <c r="A1" s="1085" t="s">
        <v>131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2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108</v>
      </c>
      <c r="K2" s="1159"/>
      <c r="L2" s="694">
        <f>SUM(H12:I12)</f>
        <v>1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251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1</v>
      </c>
      <c r="D9" s="738">
        <v>60</v>
      </c>
      <c r="E9" s="692">
        <v>45</v>
      </c>
      <c r="F9" s="379">
        <v>44</v>
      </c>
      <c r="G9" s="746">
        <f>F9/E9</f>
        <v>0.97777777777777775</v>
      </c>
      <c r="H9" s="692">
        <v>1</v>
      </c>
      <c r="I9" s="692">
        <v>0</v>
      </c>
      <c r="J9" s="349">
        <f>H9/C9</f>
        <v>1</v>
      </c>
      <c r="K9" s="221">
        <v>1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v>1</v>
      </c>
      <c r="R11" s="1152"/>
      <c r="S11" s="784"/>
      <c r="T11" s="1152">
        <v>2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45</v>
      </c>
      <c r="F12" s="526">
        <f>SUM(F5:F9)</f>
        <v>44</v>
      </c>
      <c r="G12" s="747">
        <f>F12/E12</f>
        <v>0.97777777777777775</v>
      </c>
      <c r="H12" s="213">
        <f>SUM(H5:H9)</f>
        <v>1</v>
      </c>
      <c r="I12" s="213">
        <f>SUM(I5:I9)</f>
        <v>0</v>
      </c>
      <c r="J12" s="765">
        <f>H12/C12</f>
        <v>1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/>
      <c r="X16" s="522"/>
      <c r="Y16" s="523"/>
      <c r="Z16" s="515">
        <f t="shared" ref="Z16:Z40" si="2">SUM(X16-Y16)</f>
        <v>0</v>
      </c>
      <c r="AA16" s="199">
        <v>2</v>
      </c>
      <c r="AB16" s="108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2</v>
      </c>
      <c r="J17" s="731">
        <v>2</v>
      </c>
      <c r="K17" s="757">
        <f t="shared" ref="K17:K39" si="3">(J17/I17)</f>
        <v>1</v>
      </c>
      <c r="L17" s="758">
        <f t="shared" ref="L17:L39" si="4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2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1.5092592592592593E-2</v>
      </c>
      <c r="X17" s="286">
        <v>12</v>
      </c>
      <c r="Y17" s="258">
        <v>14</v>
      </c>
      <c r="Z17" s="365">
        <f t="shared" si="2"/>
        <v>-2</v>
      </c>
      <c r="AA17" s="279">
        <v>4</v>
      </c>
      <c r="AB17" s="280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2</v>
      </c>
      <c r="H18" s="256">
        <v>0</v>
      </c>
      <c r="I18" s="256">
        <v>5</v>
      </c>
      <c r="J18" s="732">
        <v>2</v>
      </c>
      <c r="K18" s="755">
        <f t="shared" si="3"/>
        <v>0.4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2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1.6724537037037034E-2</v>
      </c>
      <c r="X18" s="255">
        <v>12</v>
      </c>
      <c r="Y18" s="256">
        <v>18</v>
      </c>
      <c r="Z18" s="236">
        <f t="shared" si="2"/>
        <v>-6</v>
      </c>
      <c r="AA18" s="199">
        <v>5</v>
      </c>
      <c r="AB18" s="108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0</v>
      </c>
      <c r="I19" s="258">
        <v>6</v>
      </c>
      <c r="J19" s="731">
        <v>5</v>
      </c>
      <c r="K19" s="757">
        <f t="shared" si="3"/>
        <v>0.83333333333333337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3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1.7106481481481483E-2</v>
      </c>
      <c r="X19" s="286">
        <v>12</v>
      </c>
      <c r="Y19" s="258">
        <v>14</v>
      </c>
      <c r="Z19" s="365">
        <f t="shared" si="2"/>
        <v>-2</v>
      </c>
      <c r="AA19" s="279">
        <v>6</v>
      </c>
      <c r="AB19" s="280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199">
        <v>7</v>
      </c>
      <c r="AB20" s="108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4</v>
      </c>
      <c r="J21" s="731">
        <v>3</v>
      </c>
      <c r="K21" s="757">
        <f t="shared" si="3"/>
        <v>0.75</v>
      </c>
      <c r="L21" s="758">
        <f t="shared" si="4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5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>
        <v>9.9074074074074082E-3</v>
      </c>
      <c r="X21" s="286">
        <v>11</v>
      </c>
      <c r="Y21" s="258">
        <v>3</v>
      </c>
      <c r="Z21" s="365">
        <f t="shared" si="2"/>
        <v>8</v>
      </c>
      <c r="AA21" s="279">
        <v>8</v>
      </c>
      <c r="AB21" s="280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2</v>
      </c>
      <c r="H22" s="256">
        <v>0</v>
      </c>
      <c r="I22" s="256">
        <v>1</v>
      </c>
      <c r="J22" s="732">
        <v>1</v>
      </c>
      <c r="K22" s="755">
        <f t="shared" si="3"/>
        <v>1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4</v>
      </c>
      <c r="T22" s="256">
        <v>4</v>
      </c>
      <c r="U22" s="256">
        <f t="shared" si="5"/>
        <v>8</v>
      </c>
      <c r="V22" s="763">
        <f t="shared" si="6"/>
        <v>0.5</v>
      </c>
      <c r="W22" s="264">
        <v>9.9189814814814817E-3</v>
      </c>
      <c r="X22" s="255">
        <v>5</v>
      </c>
      <c r="Y22" s="256">
        <v>14</v>
      </c>
      <c r="Z22" s="236">
        <f t="shared" si="2"/>
        <v>-9</v>
      </c>
      <c r="AA22" s="200">
        <v>9</v>
      </c>
      <c r="AB22" s="112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3</v>
      </c>
      <c r="J23" s="731">
        <v>2</v>
      </c>
      <c r="K23" s="757">
        <f t="shared" si="3"/>
        <v>0.66666666666666663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8</v>
      </c>
      <c r="T23" s="258">
        <v>8</v>
      </c>
      <c r="U23" s="258">
        <f t="shared" si="5"/>
        <v>16</v>
      </c>
      <c r="V23" s="762">
        <f t="shared" si="6"/>
        <v>0.5</v>
      </c>
      <c r="W23" s="265">
        <v>1.0613425925925927E-2</v>
      </c>
      <c r="X23" s="286">
        <v>10</v>
      </c>
      <c r="Y23" s="258">
        <v>4</v>
      </c>
      <c r="Z23" s="365">
        <f t="shared" si="2"/>
        <v>6</v>
      </c>
      <c r="AA23" s="279">
        <v>10</v>
      </c>
      <c r="AB23" s="280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199">
        <v>13</v>
      </c>
      <c r="AB24" s="108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79">
        <v>16</v>
      </c>
      <c r="AB25" s="280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1</v>
      </c>
      <c r="I26" s="256">
        <v>2</v>
      </c>
      <c r="J26" s="732">
        <v>2</v>
      </c>
      <c r="K26" s="755">
        <f t="shared" si="3"/>
        <v>1</v>
      </c>
      <c r="L26" s="756">
        <f t="shared" si="4"/>
        <v>0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7.4305555555555548E-3</v>
      </c>
      <c r="X26" s="255">
        <v>6</v>
      </c>
      <c r="Y26" s="256">
        <v>8</v>
      </c>
      <c r="Z26" s="236">
        <f t="shared" si="2"/>
        <v>-2</v>
      </c>
      <c r="AA26" s="199">
        <v>17</v>
      </c>
      <c r="AB26" s="108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2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>
        <v>5.0347222222222225E-3</v>
      </c>
      <c r="X27" s="286">
        <v>2</v>
      </c>
      <c r="Y27" s="258">
        <v>2</v>
      </c>
      <c r="Z27" s="365">
        <f t="shared" si="2"/>
        <v>0</v>
      </c>
      <c r="AA27" s="279">
        <v>18</v>
      </c>
      <c r="AB27" s="280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1</v>
      </c>
      <c r="F28" s="346">
        <f t="shared" si="1"/>
        <v>1</v>
      </c>
      <c r="G28" s="255">
        <v>0</v>
      </c>
      <c r="H28" s="256">
        <v>1</v>
      </c>
      <c r="I28" s="256">
        <v>3</v>
      </c>
      <c r="J28" s="732">
        <v>2</v>
      </c>
      <c r="K28" s="755">
        <f t="shared" si="3"/>
        <v>0.66666666666666663</v>
      </c>
      <c r="L28" s="756">
        <f t="shared" si="4"/>
        <v>0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1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>
        <v>8.0439814814814818E-3</v>
      </c>
      <c r="X28" s="255">
        <v>8</v>
      </c>
      <c r="Y28" s="256">
        <v>9</v>
      </c>
      <c r="Z28" s="236">
        <f t="shared" si="2"/>
        <v>-1</v>
      </c>
      <c r="AA28" s="199">
        <v>19</v>
      </c>
      <c r="AB28" s="108" t="s">
        <v>84</v>
      </c>
    </row>
    <row r="29" spans="1:28" s="9" customFormat="1" ht="16.5" customHeight="1">
      <c r="A29" s="258">
        <v>20</v>
      </c>
      <c r="B29" s="730" t="s">
        <v>85</v>
      </c>
      <c r="C29" s="317">
        <v>1</v>
      </c>
      <c r="D29" s="286">
        <v>1</v>
      </c>
      <c r="E29" s="258">
        <v>0</v>
      </c>
      <c r="F29" s="727">
        <f t="shared" si="1"/>
        <v>1</v>
      </c>
      <c r="G29" s="286">
        <v>0</v>
      </c>
      <c r="H29" s="258">
        <v>0</v>
      </c>
      <c r="I29" s="258">
        <v>6</v>
      </c>
      <c r="J29" s="731">
        <v>4</v>
      </c>
      <c r="K29" s="757">
        <f t="shared" si="3"/>
        <v>0.66666666666666663</v>
      </c>
      <c r="L29" s="758">
        <f t="shared" si="4"/>
        <v>0.25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2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>
        <v>1.6481481481481482E-2</v>
      </c>
      <c r="X29" s="286">
        <v>18</v>
      </c>
      <c r="Y29" s="258">
        <v>11</v>
      </c>
      <c r="Z29" s="365">
        <f t="shared" si="2"/>
        <v>7</v>
      </c>
      <c r="AA29" s="279">
        <v>20</v>
      </c>
      <c r="AB29" s="280" t="s">
        <v>85</v>
      </c>
    </row>
    <row r="30" spans="1:28" s="9" customFormat="1" ht="16.5" customHeight="1">
      <c r="A30" s="523">
        <v>21</v>
      </c>
      <c r="B30" s="796" t="s">
        <v>86</v>
      </c>
      <c r="C30" s="797">
        <v>0</v>
      </c>
      <c r="D30" s="522">
        <v>0</v>
      </c>
      <c r="E30" s="523">
        <v>0</v>
      </c>
      <c r="F30" s="798">
        <f t="shared" si="1"/>
        <v>0</v>
      </c>
      <c r="G30" s="522">
        <v>0</v>
      </c>
      <c r="H30" s="523">
        <v>0</v>
      </c>
      <c r="I30" s="523">
        <v>0</v>
      </c>
      <c r="J30" s="799">
        <v>0</v>
      </c>
      <c r="K30" s="800" t="e">
        <f t="shared" si="3"/>
        <v>#DIV/0!</v>
      </c>
      <c r="L30" s="801" t="e">
        <f t="shared" si="4"/>
        <v>#DIV/0!</v>
      </c>
      <c r="M30" s="523">
        <v>0</v>
      </c>
      <c r="N30" s="799">
        <v>0</v>
      </c>
      <c r="O30" s="523">
        <v>0</v>
      </c>
      <c r="P30" s="523">
        <v>0</v>
      </c>
      <c r="Q30" s="523">
        <v>0</v>
      </c>
      <c r="R30" s="798">
        <v>0</v>
      </c>
      <c r="S30" s="522">
        <v>0</v>
      </c>
      <c r="T30" s="523">
        <v>0</v>
      </c>
      <c r="U30" s="523">
        <f t="shared" si="5"/>
        <v>0</v>
      </c>
      <c r="V30" s="802" t="e">
        <f t="shared" si="6"/>
        <v>#DIV/0!</v>
      </c>
      <c r="W30" s="521">
        <v>5.2083333333333333E-4</v>
      </c>
      <c r="X30" s="522">
        <v>1</v>
      </c>
      <c r="Y30" s="523"/>
      <c r="Z30" s="515">
        <f t="shared" si="2"/>
        <v>1</v>
      </c>
      <c r="AA30" s="199">
        <v>21</v>
      </c>
      <c r="AB30" s="108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4</v>
      </c>
      <c r="J31" s="731">
        <v>2</v>
      </c>
      <c r="K31" s="757">
        <f t="shared" si="3"/>
        <v>0.5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1.5555555555555553E-2</v>
      </c>
      <c r="X31" s="286">
        <v>12</v>
      </c>
      <c r="Y31" s="258">
        <v>19</v>
      </c>
      <c r="Z31" s="365">
        <f t="shared" si="2"/>
        <v>-7</v>
      </c>
      <c r="AA31" s="279">
        <v>22</v>
      </c>
      <c r="AB31" s="280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2</v>
      </c>
      <c r="J32" s="732">
        <v>1</v>
      </c>
      <c r="K32" s="755">
        <f t="shared" si="3"/>
        <v>0.5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>
        <v>1.1331018518518518E-2</v>
      </c>
      <c r="X32" s="255">
        <v>5</v>
      </c>
      <c r="Y32" s="256">
        <v>15</v>
      </c>
      <c r="Z32" s="236">
        <f t="shared" si="2"/>
        <v>-10</v>
      </c>
      <c r="AA32" s="199">
        <v>23</v>
      </c>
      <c r="AB32" s="108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8</v>
      </c>
      <c r="J33" s="731">
        <v>7</v>
      </c>
      <c r="K33" s="757">
        <f t="shared" si="3"/>
        <v>0.875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1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1.3148148148148147E-2</v>
      </c>
      <c r="X33" s="286">
        <v>10</v>
      </c>
      <c r="Y33" s="258">
        <v>11</v>
      </c>
      <c r="Z33" s="365">
        <f t="shared" si="2"/>
        <v>-1</v>
      </c>
      <c r="AA33" s="279">
        <v>25</v>
      </c>
      <c r="AB33" s="280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199">
        <v>26</v>
      </c>
      <c r="AB34" s="108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2</v>
      </c>
      <c r="J35" s="731">
        <v>0</v>
      </c>
      <c r="K35" s="757">
        <f t="shared" si="3"/>
        <v>0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1.0625000000000001E-2</v>
      </c>
      <c r="X35" s="286">
        <v>5</v>
      </c>
      <c r="Y35" s="258">
        <v>15</v>
      </c>
      <c r="Z35" s="365">
        <f t="shared" si="2"/>
        <v>-10</v>
      </c>
      <c r="AA35" s="279">
        <v>27</v>
      </c>
      <c r="AB35" s="280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1</v>
      </c>
      <c r="I36" s="256">
        <v>2</v>
      </c>
      <c r="J36" s="732">
        <v>1</v>
      </c>
      <c r="K36" s="755">
        <f t="shared" si="3"/>
        <v>0.5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1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9.386574074074075E-3</v>
      </c>
      <c r="X36" s="255">
        <v>9</v>
      </c>
      <c r="Y36" s="256">
        <v>5</v>
      </c>
      <c r="Z36" s="236">
        <f t="shared" si="2"/>
        <v>4</v>
      </c>
      <c r="AA36" s="199">
        <v>41</v>
      </c>
      <c r="AB36" s="108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1</v>
      </c>
      <c r="E37" s="258">
        <v>0</v>
      </c>
      <c r="F37" s="727">
        <f t="shared" si="1"/>
        <v>1</v>
      </c>
      <c r="G37" s="286">
        <v>2</v>
      </c>
      <c r="H37" s="258">
        <v>1</v>
      </c>
      <c r="I37" s="258">
        <v>4</v>
      </c>
      <c r="J37" s="731">
        <v>3</v>
      </c>
      <c r="K37" s="757">
        <f t="shared" si="3"/>
        <v>0.75</v>
      </c>
      <c r="L37" s="758">
        <f t="shared" si="4"/>
        <v>0.33333333333333331</v>
      </c>
      <c r="M37" s="258">
        <v>0</v>
      </c>
      <c r="N37" s="731">
        <v>0</v>
      </c>
      <c r="O37" s="258">
        <v>1</v>
      </c>
      <c r="P37" s="258">
        <v>0</v>
      </c>
      <c r="Q37" s="258">
        <v>0</v>
      </c>
      <c r="R37" s="727">
        <v>1</v>
      </c>
      <c r="S37" s="286">
        <v>6</v>
      </c>
      <c r="T37" s="258">
        <v>8</v>
      </c>
      <c r="U37" s="258">
        <f t="shared" si="5"/>
        <v>14</v>
      </c>
      <c r="V37" s="762">
        <f t="shared" si="6"/>
        <v>0.42857142857142855</v>
      </c>
      <c r="W37" s="265">
        <v>7.719907407407408E-3</v>
      </c>
      <c r="X37" s="286">
        <v>8</v>
      </c>
      <c r="Y37" s="258">
        <v>7</v>
      </c>
      <c r="Z37" s="365">
        <f t="shared" si="2"/>
        <v>1</v>
      </c>
      <c r="AA37" s="199">
        <v>42</v>
      </c>
      <c r="AB37" s="108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1</v>
      </c>
      <c r="F38" s="346">
        <f t="shared" si="1"/>
        <v>1</v>
      </c>
      <c r="G38" s="255">
        <v>0</v>
      </c>
      <c r="H38" s="256">
        <v>1</v>
      </c>
      <c r="I38" s="256">
        <v>1</v>
      </c>
      <c r="J38" s="732">
        <v>1</v>
      </c>
      <c r="K38" s="755">
        <f t="shared" si="3"/>
        <v>1</v>
      </c>
      <c r="L38" s="756">
        <f t="shared" si="4"/>
        <v>0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2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>
        <v>9.386574074074075E-3</v>
      </c>
      <c r="X38" s="255">
        <v>9</v>
      </c>
      <c r="Y38" s="256">
        <v>4</v>
      </c>
      <c r="Z38" s="236">
        <f t="shared" si="2"/>
        <v>5</v>
      </c>
      <c r="AA38" s="199">
        <v>44</v>
      </c>
      <c r="AB38" s="108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0</v>
      </c>
      <c r="I39" s="258">
        <v>3</v>
      </c>
      <c r="J39" s="731">
        <v>2</v>
      </c>
      <c r="K39" s="757">
        <f t="shared" si="3"/>
        <v>0.66666666666666663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2</v>
      </c>
      <c r="S39" s="286">
        <v>14</v>
      </c>
      <c r="T39" s="258">
        <v>4</v>
      </c>
      <c r="U39" s="258">
        <f t="shared" si="5"/>
        <v>18</v>
      </c>
      <c r="V39" s="762">
        <f t="shared" si="6"/>
        <v>0.77777777777777779</v>
      </c>
      <c r="W39" s="265">
        <v>1.3090277777777779E-2</v>
      </c>
      <c r="X39" s="286">
        <v>10</v>
      </c>
      <c r="Y39" s="258">
        <v>12</v>
      </c>
      <c r="Z39" s="365">
        <f t="shared" si="2"/>
        <v>-2</v>
      </c>
      <c r="AA39" s="200">
        <v>72</v>
      </c>
      <c r="AB39" s="108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2</v>
      </c>
      <c r="E42" s="261">
        <f t="shared" si="7"/>
        <v>2</v>
      </c>
      <c r="F42" s="728">
        <f t="shared" si="7"/>
        <v>4</v>
      </c>
      <c r="G42" s="260">
        <f t="shared" si="7"/>
        <v>6</v>
      </c>
      <c r="H42" s="261">
        <f t="shared" si="7"/>
        <v>5</v>
      </c>
      <c r="I42" s="261">
        <f t="shared" si="7"/>
        <v>58</v>
      </c>
      <c r="J42" s="733">
        <f t="shared" si="7"/>
        <v>40</v>
      </c>
      <c r="K42" s="759">
        <f>(J42/I42)</f>
        <v>0.68965517241379315</v>
      </c>
      <c r="L42" s="760">
        <f>(D42/J42)</f>
        <v>0.05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1</v>
      </c>
      <c r="P42" s="261">
        <f t="shared" si="8"/>
        <v>0</v>
      </c>
      <c r="Q42" s="261">
        <f t="shared" si="8"/>
        <v>0</v>
      </c>
      <c r="R42" s="728">
        <f t="shared" si="8"/>
        <v>25</v>
      </c>
      <c r="S42" s="260">
        <f t="shared" si="8"/>
        <v>32</v>
      </c>
      <c r="T42" s="261">
        <f t="shared" si="8"/>
        <v>24</v>
      </c>
      <c r="U42" s="261">
        <f>S42+T42</f>
        <v>56</v>
      </c>
      <c r="V42" s="764">
        <f>S42/(S42+T42)</f>
        <v>0.5714285714285714</v>
      </c>
      <c r="W42" s="259">
        <f>SUM(W16:W41)</f>
        <v>0.20711805555555557</v>
      </c>
      <c r="X42" s="260">
        <f>SUM(X16:X41)</f>
        <v>165</v>
      </c>
      <c r="Y42" s="261">
        <f>SUM(Y16:Y41)</f>
        <v>185</v>
      </c>
      <c r="Z42" s="278">
        <f>SUM(Z16:Z41)</f>
        <v>-20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2</v>
      </c>
      <c r="D46" s="24">
        <f>C46/C12</f>
        <v>2</v>
      </c>
      <c r="E46" s="699"/>
      <c r="F46" s="692">
        <f>H12+I12</f>
        <v>1</v>
      </c>
      <c r="G46" s="24">
        <f>F46/C12</f>
        <v>1</v>
      </c>
      <c r="H46" s="699"/>
      <c r="I46" s="692">
        <f>J42</f>
        <v>40</v>
      </c>
      <c r="J46" s="24"/>
      <c r="K46" s="692"/>
      <c r="L46" s="72"/>
      <c r="M46" s="699"/>
      <c r="N46" s="692">
        <f>E12</f>
        <v>45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1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2</v>
      </c>
      <c r="E50" s="699"/>
      <c r="F50" s="45"/>
      <c r="G50" s="65"/>
      <c r="H50" s="699"/>
      <c r="I50" s="45" t="s">
        <v>39</v>
      </c>
      <c r="J50" s="65">
        <v>1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</v>
      </c>
      <c r="E51" s="699"/>
      <c r="F51" s="72"/>
      <c r="G51" s="72"/>
      <c r="H51" s="699"/>
      <c r="I51" s="158" t="s">
        <v>40</v>
      </c>
      <c r="J51" s="154">
        <f>(J49/J50)</f>
        <v>1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A1:D1"/>
    <mergeCell ref="A3:B3"/>
    <mergeCell ref="J1:K1"/>
    <mergeCell ref="J2:K2"/>
    <mergeCell ref="Q11:R12"/>
  </mergeCells>
  <phoneticPr fontId="7" type="noConversion"/>
  <conditionalFormatting sqref="Z16:Z39">
    <cfRule type="colorScale" priority="16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{A85A997F-78AE-CD4B-8F63-D1FF6C4BDAD5}</x14:id>
        </ext>
      </extLst>
    </cfRule>
  </conditionalFormatting>
  <conditionalFormatting sqref="V16:V41">
    <cfRule type="cellIs" dxfId="41" priority="13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85A997F-78AE-CD4B-8F63-D1FF6C4BDAD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4" id="{A6C2FDD0-1316-B44D-9E23-DBE575D197A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2" id="{D65FE1DD-6BD6-DD4C-B4BE-C97FD4EFE8C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1" id="{12118D7E-9E78-5C43-8399-82A6A1895AC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0" id="{5580FFE4-3588-FE4D-8E82-0B50253DA75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9" id="{08F627ED-362F-3242-87FC-5F377897FCD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8" id="{13EC50BA-CBD2-494F-9E2B-FCD41707F4D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7" id="{F9A507B6-5C5F-F247-9FC4-3CED325A744C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6" id="{CE3CE86F-9FC4-9541-AA5B-01FD3EE4EE6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5" id="{28787B94-7BE4-B343-96CE-E1A44856B67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4" id="{91C09D4A-FCED-6942-8418-5CC5D2337C4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3" id="{B0AEC4D5-592D-D042-A472-58538766D2F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2" id="{F7AAF89C-764A-9D4E-975B-372653A4682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C20" sqref="C20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9.33203125" customWidth="1"/>
    <col min="26" max="26" width="15.6640625" customWidth="1"/>
    <col min="28" max="28" width="19" customWidth="1"/>
  </cols>
  <sheetData>
    <row r="1" spans="1:28" s="1" customFormat="1" ht="16.5" customHeight="1">
      <c r="A1" s="1085" t="s">
        <v>134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2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107</v>
      </c>
      <c r="K2" s="1159"/>
      <c r="L2" s="694">
        <f>SUM(H12:I12)</f>
        <v>1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56" t="s">
        <v>0</v>
      </c>
      <c r="B3" s="1156"/>
      <c r="C3" s="772"/>
      <c r="D3" s="772"/>
      <c r="E3" s="772"/>
      <c r="F3" s="772"/>
      <c r="G3" s="772"/>
      <c r="H3" s="772"/>
      <c r="I3" s="772"/>
      <c r="J3" s="772"/>
      <c r="K3" s="772"/>
      <c r="L3" s="772"/>
      <c r="M3" s="772"/>
      <c r="N3" s="772"/>
      <c r="O3" s="773"/>
      <c r="P3" s="692"/>
      <c r="Q3" s="687" t="s">
        <v>252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1</v>
      </c>
      <c r="D9" s="738">
        <v>60</v>
      </c>
      <c r="E9" s="692">
        <v>37</v>
      </c>
      <c r="F9" s="379">
        <v>36</v>
      </c>
      <c r="G9" s="746">
        <f>F9/E9</f>
        <v>0.97297297297297303</v>
      </c>
      <c r="H9" s="692">
        <v>1</v>
      </c>
      <c r="I9" s="692">
        <v>0</v>
      </c>
      <c r="J9" s="349">
        <f>H9/C9</f>
        <v>1</v>
      </c>
      <c r="K9" s="221">
        <v>1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v>1</v>
      </c>
      <c r="R11" s="1152"/>
      <c r="S11" s="784">
        <v>2</v>
      </c>
      <c r="T11" s="1152">
        <v>2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37</v>
      </c>
      <c r="F12" s="526">
        <f>SUM(F5:F9)</f>
        <v>36</v>
      </c>
      <c r="G12" s="747">
        <f>F12/E12</f>
        <v>0.97297297297297303</v>
      </c>
      <c r="H12" s="213">
        <f>SUM(H5:H9)</f>
        <v>1</v>
      </c>
      <c r="I12" s="213">
        <f>SUM(I5:I9)</f>
        <v>0</v>
      </c>
      <c r="J12" s="765">
        <f>H12/C12</f>
        <v>1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/>
      <c r="X16" s="522"/>
      <c r="Y16" s="523"/>
      <c r="Z16" s="515">
        <f t="shared" ref="Z16:Z40" si="2">SUM(X16-Y16)</f>
        <v>0</v>
      </c>
      <c r="AA16" s="199">
        <v>2</v>
      </c>
      <c r="AB16" s="108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1</v>
      </c>
      <c r="F17" s="727">
        <f t="shared" si="1"/>
        <v>1</v>
      </c>
      <c r="G17" s="286">
        <v>0</v>
      </c>
      <c r="H17" s="258">
        <v>1</v>
      </c>
      <c r="I17" s="258">
        <v>3</v>
      </c>
      <c r="J17" s="731">
        <v>1</v>
      </c>
      <c r="K17" s="757">
        <f t="shared" ref="K17:K39" si="3">(J17/I17)</f>
        <v>0.33333333333333331</v>
      </c>
      <c r="L17" s="758">
        <f t="shared" ref="L17:L39" si="4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2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1.4236111111111111E-2</v>
      </c>
      <c r="X17" s="286">
        <v>16</v>
      </c>
      <c r="Y17" s="258">
        <v>9</v>
      </c>
      <c r="Z17" s="365">
        <f t="shared" si="2"/>
        <v>7</v>
      </c>
      <c r="AA17" s="279">
        <v>4</v>
      </c>
      <c r="AB17" s="280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0</v>
      </c>
      <c r="I18" s="256">
        <v>5</v>
      </c>
      <c r="J18" s="732">
        <v>4</v>
      </c>
      <c r="K18" s="755">
        <f t="shared" si="3"/>
        <v>0.8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3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1.5370370370370369E-2</v>
      </c>
      <c r="X18" s="255">
        <v>15</v>
      </c>
      <c r="Y18" s="256">
        <v>10</v>
      </c>
      <c r="Z18" s="236">
        <f t="shared" si="2"/>
        <v>5</v>
      </c>
      <c r="AA18" s="199">
        <v>5</v>
      </c>
      <c r="AB18" s="108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2</v>
      </c>
      <c r="H19" s="258">
        <v>1</v>
      </c>
      <c r="I19" s="258">
        <v>5</v>
      </c>
      <c r="J19" s="731">
        <v>3</v>
      </c>
      <c r="K19" s="757">
        <f t="shared" si="3"/>
        <v>0.6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2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1.4768518518518519E-2</v>
      </c>
      <c r="X19" s="286">
        <v>17</v>
      </c>
      <c r="Y19" s="258">
        <v>10</v>
      </c>
      <c r="Z19" s="365">
        <f t="shared" si="2"/>
        <v>7</v>
      </c>
      <c r="AA19" s="279">
        <v>6</v>
      </c>
      <c r="AB19" s="280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199">
        <v>7</v>
      </c>
      <c r="AB20" s="108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1</v>
      </c>
      <c r="E21" s="258">
        <v>0</v>
      </c>
      <c r="F21" s="727">
        <f t="shared" si="1"/>
        <v>1</v>
      </c>
      <c r="G21" s="286">
        <v>0</v>
      </c>
      <c r="H21" s="258">
        <v>2</v>
      </c>
      <c r="I21" s="258">
        <v>2</v>
      </c>
      <c r="J21" s="731">
        <v>2</v>
      </c>
      <c r="K21" s="757">
        <f t="shared" si="3"/>
        <v>1</v>
      </c>
      <c r="L21" s="758">
        <f t="shared" si="4"/>
        <v>0.5</v>
      </c>
      <c r="M21" s="258">
        <v>0</v>
      </c>
      <c r="N21" s="731">
        <v>0</v>
      </c>
      <c r="O21" s="258">
        <v>0</v>
      </c>
      <c r="P21" s="258">
        <v>1</v>
      </c>
      <c r="Q21" s="258">
        <v>0</v>
      </c>
      <c r="R21" s="727">
        <v>2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>
        <v>1.1226851851851854E-2</v>
      </c>
      <c r="X21" s="286">
        <v>10</v>
      </c>
      <c r="Y21" s="258">
        <v>4</v>
      </c>
      <c r="Z21" s="365">
        <f t="shared" si="2"/>
        <v>6</v>
      </c>
      <c r="AA21" s="279">
        <v>8</v>
      </c>
      <c r="AB21" s="280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-1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2</v>
      </c>
      <c r="T22" s="256">
        <v>7</v>
      </c>
      <c r="U22" s="256">
        <f t="shared" si="5"/>
        <v>9</v>
      </c>
      <c r="V22" s="763">
        <f t="shared" si="6"/>
        <v>0.22222222222222221</v>
      </c>
      <c r="W22" s="264">
        <v>7.2569444444444443E-3</v>
      </c>
      <c r="X22" s="255">
        <v>3</v>
      </c>
      <c r="Y22" s="256">
        <v>9</v>
      </c>
      <c r="Z22" s="236">
        <f t="shared" si="2"/>
        <v>-6</v>
      </c>
      <c r="AA22" s="200">
        <v>9</v>
      </c>
      <c r="AB22" s="112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1</v>
      </c>
      <c r="E23" s="258">
        <v>1</v>
      </c>
      <c r="F23" s="727">
        <f t="shared" si="1"/>
        <v>2</v>
      </c>
      <c r="G23" s="286">
        <v>0</v>
      </c>
      <c r="H23" s="258">
        <v>2</v>
      </c>
      <c r="I23" s="258">
        <v>1</v>
      </c>
      <c r="J23" s="731">
        <v>1</v>
      </c>
      <c r="K23" s="757">
        <f t="shared" si="3"/>
        <v>1</v>
      </c>
      <c r="L23" s="758">
        <f t="shared" si="4"/>
        <v>1</v>
      </c>
      <c r="M23" s="258">
        <v>0</v>
      </c>
      <c r="N23" s="731">
        <v>0</v>
      </c>
      <c r="O23" s="258">
        <v>1</v>
      </c>
      <c r="P23" s="258">
        <v>0</v>
      </c>
      <c r="Q23" s="258">
        <v>0</v>
      </c>
      <c r="R23" s="727">
        <v>0</v>
      </c>
      <c r="S23" s="286">
        <v>12</v>
      </c>
      <c r="T23" s="258">
        <v>7</v>
      </c>
      <c r="U23" s="258">
        <f t="shared" si="5"/>
        <v>19</v>
      </c>
      <c r="V23" s="762">
        <f t="shared" si="6"/>
        <v>0.63157894736842102</v>
      </c>
      <c r="W23" s="265">
        <v>1.1875000000000002E-2</v>
      </c>
      <c r="X23" s="286">
        <v>10</v>
      </c>
      <c r="Y23" s="258">
        <v>7</v>
      </c>
      <c r="Z23" s="365">
        <f t="shared" si="2"/>
        <v>3</v>
      </c>
      <c r="AA23" s="279">
        <v>10</v>
      </c>
      <c r="AB23" s="280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199">
        <v>13</v>
      </c>
      <c r="AB24" s="108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79">
        <v>16</v>
      </c>
      <c r="AB25" s="280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4</v>
      </c>
      <c r="J26" s="732">
        <v>3</v>
      </c>
      <c r="K26" s="755">
        <f t="shared" si="3"/>
        <v>0.75</v>
      </c>
      <c r="L26" s="756">
        <f t="shared" si="4"/>
        <v>0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6.2268518518518515E-3</v>
      </c>
      <c r="X26" s="255">
        <v>5</v>
      </c>
      <c r="Y26" s="256">
        <v>5</v>
      </c>
      <c r="Z26" s="236">
        <f t="shared" si="2"/>
        <v>0</v>
      </c>
      <c r="AA26" s="199">
        <v>17</v>
      </c>
      <c r="AB26" s="108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1</v>
      </c>
      <c r="F27" s="727">
        <f t="shared" si="1"/>
        <v>1</v>
      </c>
      <c r="G27" s="286">
        <v>0</v>
      </c>
      <c r="H27" s="258">
        <v>2</v>
      </c>
      <c r="I27" s="258">
        <v>3</v>
      </c>
      <c r="J27" s="731">
        <v>3</v>
      </c>
      <c r="K27" s="757">
        <f t="shared" si="3"/>
        <v>1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2</v>
      </c>
      <c r="S27" s="286">
        <v>1</v>
      </c>
      <c r="T27" s="258">
        <v>0</v>
      </c>
      <c r="U27" s="258">
        <f t="shared" si="5"/>
        <v>1</v>
      </c>
      <c r="V27" s="762">
        <f t="shared" si="6"/>
        <v>1</v>
      </c>
      <c r="W27" s="265">
        <v>1.1354166666666667E-2</v>
      </c>
      <c r="X27" s="286">
        <v>12</v>
      </c>
      <c r="Y27" s="258">
        <v>6</v>
      </c>
      <c r="Z27" s="365">
        <f t="shared" si="2"/>
        <v>6</v>
      </c>
      <c r="AA27" s="279">
        <v>18</v>
      </c>
      <c r="AB27" s="280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2</v>
      </c>
      <c r="J28" s="732">
        <v>1</v>
      </c>
      <c r="K28" s="755">
        <f t="shared" si="3"/>
        <v>0.5</v>
      </c>
      <c r="L28" s="756">
        <f t="shared" si="4"/>
        <v>0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1</v>
      </c>
      <c r="S28" s="255">
        <v>1</v>
      </c>
      <c r="T28" s="256">
        <v>0</v>
      </c>
      <c r="U28" s="256">
        <f t="shared" si="5"/>
        <v>1</v>
      </c>
      <c r="V28" s="763">
        <f t="shared" si="6"/>
        <v>1</v>
      </c>
      <c r="W28" s="264">
        <v>5.9375000000000009E-3</v>
      </c>
      <c r="X28" s="255">
        <v>3</v>
      </c>
      <c r="Y28" s="256">
        <v>6</v>
      </c>
      <c r="Z28" s="236">
        <f t="shared" si="2"/>
        <v>-3</v>
      </c>
      <c r="AA28" s="199">
        <v>19</v>
      </c>
      <c r="AB28" s="108" t="s">
        <v>84</v>
      </c>
    </row>
    <row r="29" spans="1:28" s="9" customFormat="1" ht="16.5" customHeight="1">
      <c r="A29" s="258">
        <v>20</v>
      </c>
      <c r="B29" s="730" t="s">
        <v>85</v>
      </c>
      <c r="C29" s="317">
        <v>1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4</v>
      </c>
      <c r="J29" s="731">
        <v>1</v>
      </c>
      <c r="K29" s="757">
        <f t="shared" si="3"/>
        <v>0.25</v>
      </c>
      <c r="L29" s="758">
        <f t="shared" si="4"/>
        <v>0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>
        <v>1.3622685185185184E-2</v>
      </c>
      <c r="X29" s="286">
        <v>18</v>
      </c>
      <c r="Y29" s="258">
        <v>13</v>
      </c>
      <c r="Z29" s="365">
        <f t="shared" si="2"/>
        <v>5</v>
      </c>
      <c r="AA29" s="279">
        <v>20</v>
      </c>
      <c r="AB29" s="280" t="s">
        <v>85</v>
      </c>
    </row>
    <row r="30" spans="1:28" s="9" customFormat="1" ht="16.5" customHeight="1">
      <c r="A30" s="523">
        <v>21</v>
      </c>
      <c r="B30" s="796" t="s">
        <v>86</v>
      </c>
      <c r="C30" s="797">
        <v>0</v>
      </c>
      <c r="D30" s="522">
        <v>0</v>
      </c>
      <c r="E30" s="523">
        <v>0</v>
      </c>
      <c r="F30" s="798">
        <f t="shared" si="1"/>
        <v>0</v>
      </c>
      <c r="G30" s="522">
        <v>0</v>
      </c>
      <c r="H30" s="523">
        <v>0</v>
      </c>
      <c r="I30" s="523">
        <v>0</v>
      </c>
      <c r="J30" s="799">
        <v>0</v>
      </c>
      <c r="K30" s="800" t="e">
        <f t="shared" si="3"/>
        <v>#DIV/0!</v>
      </c>
      <c r="L30" s="801" t="e">
        <f t="shared" si="4"/>
        <v>#DIV/0!</v>
      </c>
      <c r="M30" s="523">
        <v>0</v>
      </c>
      <c r="N30" s="799">
        <v>0</v>
      </c>
      <c r="O30" s="523">
        <v>0</v>
      </c>
      <c r="P30" s="523">
        <v>0</v>
      </c>
      <c r="Q30" s="523">
        <v>0</v>
      </c>
      <c r="R30" s="798">
        <v>0</v>
      </c>
      <c r="S30" s="522">
        <v>0</v>
      </c>
      <c r="T30" s="523">
        <v>0</v>
      </c>
      <c r="U30" s="523">
        <f t="shared" si="5"/>
        <v>0</v>
      </c>
      <c r="V30" s="802" t="e">
        <f t="shared" si="6"/>
        <v>#DIV/0!</v>
      </c>
      <c r="W30" s="521"/>
      <c r="X30" s="522"/>
      <c r="Y30" s="523"/>
      <c r="Z30" s="515">
        <f t="shared" si="2"/>
        <v>0</v>
      </c>
      <c r="AA30" s="199">
        <v>21</v>
      </c>
      <c r="AB30" s="108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2</v>
      </c>
      <c r="J31" s="731">
        <v>1</v>
      </c>
      <c r="K31" s="757">
        <f t="shared" si="3"/>
        <v>0.5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1.5439814814814816E-2</v>
      </c>
      <c r="X31" s="286">
        <v>15</v>
      </c>
      <c r="Y31" s="258">
        <v>11</v>
      </c>
      <c r="Z31" s="365">
        <f t="shared" si="2"/>
        <v>4</v>
      </c>
      <c r="AA31" s="279">
        <v>22</v>
      </c>
      <c r="AB31" s="280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-1</v>
      </c>
      <c r="I32" s="256">
        <v>1</v>
      </c>
      <c r="J32" s="732">
        <v>1</v>
      </c>
      <c r="K32" s="755">
        <f t="shared" si="3"/>
        <v>1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1</v>
      </c>
      <c r="S32" s="255">
        <v>0</v>
      </c>
      <c r="T32" s="256">
        <v>1</v>
      </c>
      <c r="U32" s="256">
        <f t="shared" si="5"/>
        <v>1</v>
      </c>
      <c r="V32" s="763">
        <f t="shared" si="6"/>
        <v>0</v>
      </c>
      <c r="W32" s="264">
        <v>9.4675925925925917E-3</v>
      </c>
      <c r="X32" s="255">
        <v>6</v>
      </c>
      <c r="Y32" s="256">
        <v>12</v>
      </c>
      <c r="Z32" s="236">
        <f t="shared" si="2"/>
        <v>-6</v>
      </c>
      <c r="AA32" s="199">
        <v>23</v>
      </c>
      <c r="AB32" s="108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10</v>
      </c>
      <c r="J33" s="731">
        <v>7</v>
      </c>
      <c r="K33" s="757">
        <f t="shared" si="3"/>
        <v>0.7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2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1.4374999999999999E-2</v>
      </c>
      <c r="X33" s="286">
        <v>18</v>
      </c>
      <c r="Y33" s="258">
        <v>14</v>
      </c>
      <c r="Z33" s="365">
        <f t="shared" si="2"/>
        <v>4</v>
      </c>
      <c r="AA33" s="279">
        <v>25</v>
      </c>
      <c r="AB33" s="280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199">
        <v>26</v>
      </c>
      <c r="AB34" s="108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-1</v>
      </c>
      <c r="I35" s="258">
        <v>5</v>
      </c>
      <c r="J35" s="731">
        <v>4</v>
      </c>
      <c r="K35" s="757">
        <f t="shared" si="3"/>
        <v>0.8</v>
      </c>
      <c r="L35" s="758">
        <f t="shared" si="4"/>
        <v>0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1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8.5879629629629622E-3</v>
      </c>
      <c r="X35" s="286">
        <v>5</v>
      </c>
      <c r="Y35" s="258">
        <v>12</v>
      </c>
      <c r="Z35" s="365">
        <f t="shared" si="2"/>
        <v>-7</v>
      </c>
      <c r="AA35" s="279">
        <v>27</v>
      </c>
      <c r="AB35" s="280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4</v>
      </c>
      <c r="J36" s="732">
        <v>1</v>
      </c>
      <c r="K36" s="755">
        <f t="shared" si="3"/>
        <v>0.25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1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1.1458333333333334E-2</v>
      </c>
      <c r="X36" s="255">
        <v>8</v>
      </c>
      <c r="Y36" s="256">
        <v>16</v>
      </c>
      <c r="Z36" s="236">
        <f t="shared" si="2"/>
        <v>-8</v>
      </c>
      <c r="AA36" s="199">
        <v>41</v>
      </c>
      <c r="AB36" s="108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2</v>
      </c>
      <c r="H37" s="258">
        <v>0</v>
      </c>
      <c r="I37" s="258">
        <v>4</v>
      </c>
      <c r="J37" s="731">
        <v>3</v>
      </c>
      <c r="K37" s="757">
        <f t="shared" si="3"/>
        <v>0.75</v>
      </c>
      <c r="L37" s="758">
        <f t="shared" si="4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1</v>
      </c>
      <c r="S37" s="286">
        <v>4</v>
      </c>
      <c r="T37" s="258">
        <v>7</v>
      </c>
      <c r="U37" s="258">
        <f t="shared" si="5"/>
        <v>11</v>
      </c>
      <c r="V37" s="762">
        <f t="shared" si="6"/>
        <v>0.36363636363636365</v>
      </c>
      <c r="W37" s="265">
        <v>8.1944444444444452E-3</v>
      </c>
      <c r="X37" s="286">
        <v>9</v>
      </c>
      <c r="Y37" s="258">
        <v>8</v>
      </c>
      <c r="Z37" s="365">
        <f t="shared" si="2"/>
        <v>1</v>
      </c>
      <c r="AA37" s="199">
        <v>42</v>
      </c>
      <c r="AB37" s="108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>
        <v>1.1851851851851851E-2</v>
      </c>
      <c r="X38" s="255">
        <v>7</v>
      </c>
      <c r="Y38" s="256">
        <v>16</v>
      </c>
      <c r="Z38" s="236">
        <f t="shared" si="2"/>
        <v>-9</v>
      </c>
      <c r="AA38" s="199">
        <v>44</v>
      </c>
      <c r="AB38" s="108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0</v>
      </c>
      <c r="F39" s="727">
        <f t="shared" si="1"/>
        <v>0</v>
      </c>
      <c r="G39" s="286">
        <v>2</v>
      </c>
      <c r="H39" s="258">
        <v>0</v>
      </c>
      <c r="I39" s="258">
        <v>3</v>
      </c>
      <c r="J39" s="731">
        <v>1</v>
      </c>
      <c r="K39" s="757">
        <f t="shared" si="3"/>
        <v>0.33333333333333331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3</v>
      </c>
      <c r="S39" s="286">
        <v>15</v>
      </c>
      <c r="T39" s="258">
        <v>8</v>
      </c>
      <c r="U39" s="258">
        <f t="shared" si="5"/>
        <v>23</v>
      </c>
      <c r="V39" s="762">
        <f t="shared" si="6"/>
        <v>0.65217391304347827</v>
      </c>
      <c r="W39" s="265">
        <v>1.3645833333333331E-2</v>
      </c>
      <c r="X39" s="286">
        <v>17</v>
      </c>
      <c r="Y39" s="258">
        <v>12</v>
      </c>
      <c r="Z39" s="365">
        <f t="shared" si="2"/>
        <v>5</v>
      </c>
      <c r="AA39" s="9">
        <v>72</v>
      </c>
      <c r="AB39" s="9" t="s">
        <v>144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2</v>
      </c>
      <c r="E42" s="261">
        <f t="shared" si="7"/>
        <v>3</v>
      </c>
      <c r="F42" s="728">
        <f t="shared" si="7"/>
        <v>5</v>
      </c>
      <c r="G42" s="260">
        <f t="shared" si="7"/>
        <v>6</v>
      </c>
      <c r="H42" s="261">
        <f t="shared" si="7"/>
        <v>5</v>
      </c>
      <c r="I42" s="261">
        <f t="shared" si="7"/>
        <v>58</v>
      </c>
      <c r="J42" s="733">
        <f t="shared" si="7"/>
        <v>37</v>
      </c>
      <c r="K42" s="759">
        <f>(J42/I42)</f>
        <v>0.63793103448275867</v>
      </c>
      <c r="L42" s="760">
        <f>(D42/J42)</f>
        <v>5.4054054054054057E-2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1</v>
      </c>
      <c r="P42" s="261">
        <f t="shared" si="8"/>
        <v>1</v>
      </c>
      <c r="Q42" s="261">
        <f t="shared" si="8"/>
        <v>0</v>
      </c>
      <c r="R42" s="728">
        <f t="shared" si="8"/>
        <v>21</v>
      </c>
      <c r="S42" s="260">
        <f t="shared" si="8"/>
        <v>35</v>
      </c>
      <c r="T42" s="261">
        <f t="shared" si="8"/>
        <v>30</v>
      </c>
      <c r="U42" s="261">
        <f>S42+T42</f>
        <v>65</v>
      </c>
      <c r="V42" s="764">
        <f>S42/(S42+T42)</f>
        <v>0.53846153846153844</v>
      </c>
      <c r="W42" s="259">
        <f>SUM(W17:W39)</f>
        <v>0.20489583333333333</v>
      </c>
      <c r="X42" s="260">
        <v>0</v>
      </c>
      <c r="Y42" s="261">
        <v>0</v>
      </c>
      <c r="Z42" s="278">
        <f>SUM(Z16:Z40)</f>
        <v>14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2</v>
      </c>
      <c r="D46" s="24">
        <f>C46/C12</f>
        <v>2</v>
      </c>
      <c r="E46" s="699"/>
      <c r="F46" s="692">
        <f>H12+I12</f>
        <v>1</v>
      </c>
      <c r="G46" s="24">
        <f>F46/C12</f>
        <v>1</v>
      </c>
      <c r="H46" s="699"/>
      <c r="I46" s="692">
        <f>J42</f>
        <v>37</v>
      </c>
      <c r="J46" s="24"/>
      <c r="K46" s="692"/>
      <c r="L46" s="72"/>
      <c r="M46" s="699"/>
      <c r="N46" s="692">
        <f>E12</f>
        <v>37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2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1</v>
      </c>
      <c r="E50" s="699"/>
      <c r="F50" s="45"/>
      <c r="G50" s="65"/>
      <c r="H50" s="699"/>
      <c r="I50" s="45" t="s">
        <v>39</v>
      </c>
      <c r="J50" s="65">
        <v>2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</v>
      </c>
      <c r="E51" s="699"/>
      <c r="F51" s="72"/>
      <c r="G51" s="72"/>
      <c r="H51" s="699"/>
      <c r="I51" s="158" t="s">
        <v>40</v>
      </c>
      <c r="J51" s="154">
        <f>(J49/J50)</f>
        <v>1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A3:B3"/>
    <mergeCell ref="A1:D1"/>
    <mergeCell ref="J1:K1"/>
    <mergeCell ref="J2:K2"/>
    <mergeCell ref="Q11:R12"/>
  </mergeCells>
  <phoneticPr fontId="7" type="noConversion"/>
  <conditionalFormatting sqref="Z16:Z39">
    <cfRule type="colorScale" priority="16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{C108FC2C-9EC2-9B49-80C2-4D9FBCC26DB6}</x14:id>
        </ext>
      </extLst>
    </cfRule>
  </conditionalFormatting>
  <conditionalFormatting sqref="V16:V41">
    <cfRule type="cellIs" dxfId="40" priority="13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108FC2C-9EC2-9B49-80C2-4D9FBCC26DB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4" id="{74B205CB-A36C-A449-AF62-3453E2C7960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2" id="{547FC315-737F-F64F-892B-75A9579A239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1" id="{8D7948EB-62C2-4F47-AFF5-CF1DF282D53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0" id="{19115B9A-95BB-514E-9EFB-B9BF0A00A35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9" id="{83DBA97C-EE96-F845-8F99-E35E8F86B30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8" id="{7AADB18B-775D-FD41-A6E3-780BC24E190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7" id="{AB89C639-5510-A047-A03A-A215F99A1812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6" id="{518EA5F2-1378-5948-80AD-7430BA76631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5" id="{33CDA842-8CEB-5D42-A2C5-73DD28114D1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4" id="{BD087A2A-BD41-504B-A2F3-68E3680C7A8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3" id="{B8F6056A-F259-D94E-BA7B-C3BC18DA0B9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2" id="{96100BDE-0CDA-E440-9F40-8D6EE94339C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D26" sqref="D26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2.83203125" customWidth="1"/>
    <col min="26" max="26" width="11.5" customWidth="1"/>
    <col min="28" max="28" width="21" customWidth="1"/>
  </cols>
  <sheetData>
    <row r="1" spans="1:28" s="1" customFormat="1" ht="16.5" customHeight="1">
      <c r="A1" s="1085" t="s">
        <v>133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4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100</v>
      </c>
      <c r="K2" s="1159"/>
      <c r="L2" s="694">
        <f>SUM(H12:I12)</f>
        <v>7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259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0.98116666666666663</v>
      </c>
      <c r="D8" s="769">
        <v>58.87</v>
      </c>
      <c r="E8" s="364">
        <v>38</v>
      </c>
      <c r="F8" s="382">
        <v>32</v>
      </c>
      <c r="G8" s="770">
        <f>F8/E8</f>
        <v>0.84210526315789469</v>
      </c>
      <c r="H8" s="364">
        <v>6</v>
      </c>
      <c r="I8" s="364">
        <v>1</v>
      </c>
      <c r="J8" s="658">
        <f>H8/C8</f>
        <v>6.1151690164769832</v>
      </c>
      <c r="K8" s="363">
        <v>0</v>
      </c>
      <c r="L8" s="364">
        <v>1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1.883333333333333E-2</v>
      </c>
      <c r="D10" s="769">
        <v>1.1299999999999999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L1</f>
        <v>4</v>
      </c>
      <c r="R11" s="1152"/>
      <c r="S11" s="784"/>
      <c r="T11" s="1152">
        <f>L2</f>
        <v>7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38</v>
      </c>
      <c r="F12" s="526">
        <f>SUM(F5:F9)</f>
        <v>32</v>
      </c>
      <c r="G12" s="747">
        <f>F12/E12</f>
        <v>0.84210526315789469</v>
      </c>
      <c r="H12" s="213">
        <f>SUM(H5:H9)</f>
        <v>6</v>
      </c>
      <c r="I12" s="213">
        <f>SUM(I5:I9)</f>
        <v>1</v>
      </c>
      <c r="J12" s="765">
        <f>H12/C12</f>
        <v>6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734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/>
      <c r="X16" s="522"/>
      <c r="Y16" s="523"/>
      <c r="Z16" s="515">
        <f t="shared" ref="Z16:Z40" si="2">SUM(X16-Y16)</f>
        <v>0</v>
      </c>
      <c r="AA16" s="199">
        <v>2</v>
      </c>
      <c r="AB16" s="108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1</v>
      </c>
      <c r="F17" s="727">
        <f t="shared" si="1"/>
        <v>1</v>
      </c>
      <c r="G17" s="286">
        <v>2</v>
      </c>
      <c r="H17" s="258">
        <v>0</v>
      </c>
      <c r="I17" s="258">
        <v>2</v>
      </c>
      <c r="J17" s="731">
        <v>2</v>
      </c>
      <c r="K17" s="757">
        <f t="shared" ref="K17:K39" si="3">(J17/I17)</f>
        <v>1</v>
      </c>
      <c r="L17" s="758">
        <f t="shared" ref="L17:L39" si="4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1.2858796296296297E-2</v>
      </c>
      <c r="X17" s="286">
        <v>10</v>
      </c>
      <c r="Y17" s="258">
        <v>13</v>
      </c>
      <c r="Z17" s="365">
        <f t="shared" si="2"/>
        <v>-3</v>
      </c>
      <c r="AA17" s="279">
        <v>4</v>
      </c>
      <c r="AB17" s="280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-2</v>
      </c>
      <c r="I18" s="256">
        <v>7</v>
      </c>
      <c r="J18" s="732">
        <v>6</v>
      </c>
      <c r="K18" s="755">
        <f t="shared" si="3"/>
        <v>0.8571428571428571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1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1.7662037037037035E-2</v>
      </c>
      <c r="X18" s="255">
        <v>5</v>
      </c>
      <c r="Y18" s="256">
        <v>13</v>
      </c>
      <c r="Z18" s="236">
        <f t="shared" si="2"/>
        <v>-8</v>
      </c>
      <c r="AA18" s="199">
        <v>5</v>
      </c>
      <c r="AB18" s="108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2</v>
      </c>
      <c r="F19" s="727">
        <f t="shared" si="1"/>
        <v>2</v>
      </c>
      <c r="G19" s="286">
        <v>0</v>
      </c>
      <c r="H19" s="258">
        <v>-1</v>
      </c>
      <c r="I19" s="258">
        <v>6</v>
      </c>
      <c r="J19" s="731">
        <v>3</v>
      </c>
      <c r="K19" s="757">
        <f t="shared" si="3"/>
        <v>0.5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1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1.6493055555555556E-2</v>
      </c>
      <c r="X19" s="286">
        <v>10</v>
      </c>
      <c r="Y19" s="258">
        <v>18</v>
      </c>
      <c r="Z19" s="365">
        <f t="shared" si="2"/>
        <v>-8</v>
      </c>
      <c r="AA19" s="279">
        <v>6</v>
      </c>
      <c r="AB19" s="280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199">
        <v>7</v>
      </c>
      <c r="AB20" s="108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1</v>
      </c>
      <c r="F21" s="727">
        <f t="shared" si="1"/>
        <v>1</v>
      </c>
      <c r="G21" s="286">
        <v>2</v>
      </c>
      <c r="H21" s="258">
        <v>-1</v>
      </c>
      <c r="I21" s="258">
        <v>2</v>
      </c>
      <c r="J21" s="731">
        <v>1</v>
      </c>
      <c r="K21" s="757">
        <f t="shared" si="3"/>
        <v>0.5</v>
      </c>
      <c r="L21" s="758">
        <f t="shared" si="4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4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>
        <v>1.0300925925925927E-2</v>
      </c>
      <c r="X21" s="286">
        <v>4</v>
      </c>
      <c r="Y21" s="258">
        <v>14</v>
      </c>
      <c r="Z21" s="365">
        <f t="shared" si="2"/>
        <v>-10</v>
      </c>
      <c r="AA21" s="279">
        <v>8</v>
      </c>
      <c r="AB21" s="280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1</v>
      </c>
      <c r="E22" s="256">
        <v>1</v>
      </c>
      <c r="F22" s="346">
        <f t="shared" si="1"/>
        <v>2</v>
      </c>
      <c r="G22" s="255">
        <v>0</v>
      </c>
      <c r="H22" s="256">
        <v>0</v>
      </c>
      <c r="I22" s="256">
        <v>2</v>
      </c>
      <c r="J22" s="732">
        <v>2</v>
      </c>
      <c r="K22" s="755">
        <f t="shared" si="3"/>
        <v>1</v>
      </c>
      <c r="L22" s="756">
        <f t="shared" si="4"/>
        <v>0.5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14</v>
      </c>
      <c r="T22" s="256">
        <v>8</v>
      </c>
      <c r="U22" s="256">
        <f t="shared" si="5"/>
        <v>22</v>
      </c>
      <c r="V22" s="763">
        <f t="shared" si="6"/>
        <v>0.63636363636363635</v>
      </c>
      <c r="W22" s="264">
        <v>1.3854166666666666E-2</v>
      </c>
      <c r="X22" s="255">
        <v>8</v>
      </c>
      <c r="Y22" s="256">
        <v>12</v>
      </c>
      <c r="Z22" s="236">
        <f t="shared" si="2"/>
        <v>-4</v>
      </c>
      <c r="AA22" s="200">
        <v>9</v>
      </c>
      <c r="AB22" s="112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1</v>
      </c>
      <c r="E23" s="258">
        <v>0</v>
      </c>
      <c r="F23" s="727">
        <f t="shared" si="1"/>
        <v>1</v>
      </c>
      <c r="G23" s="286">
        <v>0</v>
      </c>
      <c r="H23" s="258">
        <v>-2</v>
      </c>
      <c r="I23" s="258">
        <v>4</v>
      </c>
      <c r="J23" s="731">
        <v>3</v>
      </c>
      <c r="K23" s="757">
        <f t="shared" si="3"/>
        <v>0.75</v>
      </c>
      <c r="L23" s="758">
        <f t="shared" si="4"/>
        <v>0.33333333333333331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11</v>
      </c>
      <c r="T23" s="258">
        <v>10</v>
      </c>
      <c r="U23" s="258">
        <f t="shared" si="5"/>
        <v>21</v>
      </c>
      <c r="V23" s="762">
        <f t="shared" si="6"/>
        <v>0.52380952380952384</v>
      </c>
      <c r="W23" s="265">
        <v>1.4594907407407405E-2</v>
      </c>
      <c r="X23" s="286">
        <v>6</v>
      </c>
      <c r="Y23" s="258">
        <v>16</v>
      </c>
      <c r="Z23" s="365">
        <f t="shared" si="2"/>
        <v>-10</v>
      </c>
      <c r="AA23" s="279">
        <v>10</v>
      </c>
      <c r="AB23" s="280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199">
        <v>13</v>
      </c>
      <c r="AB24" s="108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79">
        <v>16</v>
      </c>
      <c r="AB25" s="280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1</v>
      </c>
      <c r="E26" s="256">
        <v>0</v>
      </c>
      <c r="F26" s="346">
        <f t="shared" si="1"/>
        <v>1</v>
      </c>
      <c r="G26" s="255">
        <v>0</v>
      </c>
      <c r="H26" s="256">
        <v>1</v>
      </c>
      <c r="I26" s="256">
        <v>2</v>
      </c>
      <c r="J26" s="732">
        <v>2</v>
      </c>
      <c r="K26" s="755">
        <f t="shared" si="3"/>
        <v>1</v>
      </c>
      <c r="L26" s="756">
        <f t="shared" si="4"/>
        <v>0.5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6.122685185185185E-3</v>
      </c>
      <c r="X26" s="255">
        <v>6</v>
      </c>
      <c r="Y26" s="256">
        <v>3</v>
      </c>
      <c r="Z26" s="236">
        <f t="shared" si="2"/>
        <v>3</v>
      </c>
      <c r="AA26" s="199">
        <v>17</v>
      </c>
      <c r="AB26" s="108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-1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1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>
        <v>9.525462962962963E-3</v>
      </c>
      <c r="X27" s="286">
        <v>5</v>
      </c>
      <c r="Y27" s="258">
        <v>14</v>
      </c>
      <c r="Z27" s="365">
        <f t="shared" si="2"/>
        <v>-9</v>
      </c>
      <c r="AA27" s="279">
        <v>18</v>
      </c>
      <c r="AB27" s="280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1</v>
      </c>
      <c r="I28" s="256">
        <v>2</v>
      </c>
      <c r="J28" s="732">
        <v>0</v>
      </c>
      <c r="K28" s="755">
        <f t="shared" si="3"/>
        <v>0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1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>
        <v>6.9328703703703696E-3</v>
      </c>
      <c r="X28" s="255">
        <v>7</v>
      </c>
      <c r="Y28" s="256">
        <v>4</v>
      </c>
      <c r="Z28" s="236">
        <f t="shared" si="2"/>
        <v>3</v>
      </c>
      <c r="AA28" s="199">
        <v>19</v>
      </c>
      <c r="AB28" s="108" t="s">
        <v>84</v>
      </c>
    </row>
    <row r="29" spans="1:28" s="9" customFormat="1" ht="16.5" customHeight="1">
      <c r="A29" s="258">
        <v>20</v>
      </c>
      <c r="B29" s="730" t="s">
        <v>85</v>
      </c>
      <c r="C29" s="317">
        <v>1</v>
      </c>
      <c r="D29" s="286">
        <v>0</v>
      </c>
      <c r="E29" s="258">
        <v>1</v>
      </c>
      <c r="F29" s="727">
        <f t="shared" si="1"/>
        <v>1</v>
      </c>
      <c r="G29" s="286">
        <v>0</v>
      </c>
      <c r="H29" s="258">
        <v>-3</v>
      </c>
      <c r="I29" s="258">
        <v>6</v>
      </c>
      <c r="J29" s="731">
        <v>1</v>
      </c>
      <c r="K29" s="757">
        <f t="shared" si="3"/>
        <v>0.16666666666666666</v>
      </c>
      <c r="L29" s="758">
        <f t="shared" si="4"/>
        <v>0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>
        <v>1.2731481481481481E-2</v>
      </c>
      <c r="X29" s="286">
        <v>4</v>
      </c>
      <c r="Y29" s="258">
        <v>15</v>
      </c>
      <c r="Z29" s="365">
        <f t="shared" si="2"/>
        <v>-11</v>
      </c>
      <c r="AA29" s="279">
        <v>20</v>
      </c>
      <c r="AB29" s="280" t="s">
        <v>85</v>
      </c>
    </row>
    <row r="30" spans="1:28" s="9" customFormat="1" ht="16.5" customHeight="1">
      <c r="A30" s="523">
        <v>21</v>
      </c>
      <c r="B30" s="796" t="s">
        <v>86</v>
      </c>
      <c r="C30" s="797">
        <v>0</v>
      </c>
      <c r="D30" s="522">
        <v>0</v>
      </c>
      <c r="E30" s="523">
        <v>0</v>
      </c>
      <c r="F30" s="798">
        <f t="shared" si="1"/>
        <v>0</v>
      </c>
      <c r="G30" s="522">
        <v>0</v>
      </c>
      <c r="H30" s="523">
        <v>0</v>
      </c>
      <c r="I30" s="523">
        <v>0</v>
      </c>
      <c r="J30" s="799">
        <v>0</v>
      </c>
      <c r="K30" s="800" t="e">
        <f t="shared" si="3"/>
        <v>#DIV/0!</v>
      </c>
      <c r="L30" s="801" t="e">
        <f t="shared" si="4"/>
        <v>#DIV/0!</v>
      </c>
      <c r="M30" s="523">
        <v>0</v>
      </c>
      <c r="N30" s="799">
        <v>0</v>
      </c>
      <c r="O30" s="523">
        <v>0</v>
      </c>
      <c r="P30" s="523">
        <v>0</v>
      </c>
      <c r="Q30" s="523">
        <v>0</v>
      </c>
      <c r="R30" s="798">
        <v>0</v>
      </c>
      <c r="S30" s="522">
        <v>0</v>
      </c>
      <c r="T30" s="523">
        <v>0</v>
      </c>
      <c r="U30" s="523">
        <f t="shared" si="5"/>
        <v>0</v>
      </c>
      <c r="V30" s="802" t="e">
        <f t="shared" si="6"/>
        <v>#DIV/0!</v>
      </c>
      <c r="W30" s="521"/>
      <c r="X30" s="522"/>
      <c r="Y30" s="523"/>
      <c r="Z30" s="515">
        <f t="shared" si="2"/>
        <v>0</v>
      </c>
      <c r="AA30" s="199">
        <v>21</v>
      </c>
      <c r="AB30" s="108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2</v>
      </c>
      <c r="H31" s="258">
        <v>-2</v>
      </c>
      <c r="I31" s="258">
        <v>5</v>
      </c>
      <c r="J31" s="731">
        <v>2</v>
      </c>
      <c r="K31" s="757">
        <f t="shared" si="3"/>
        <v>0.4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1.6550925925925924E-2</v>
      </c>
      <c r="X31" s="286">
        <v>5</v>
      </c>
      <c r="Y31" s="258">
        <v>10</v>
      </c>
      <c r="Z31" s="365">
        <f t="shared" si="2"/>
        <v>-5</v>
      </c>
      <c r="AA31" s="279">
        <v>22</v>
      </c>
      <c r="AB31" s="280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-2</v>
      </c>
      <c r="I32" s="256">
        <v>3</v>
      </c>
      <c r="J32" s="732">
        <v>2</v>
      </c>
      <c r="K32" s="755">
        <f t="shared" si="3"/>
        <v>0.66666666666666663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1</v>
      </c>
      <c r="S32" s="255">
        <v>4</v>
      </c>
      <c r="T32" s="256">
        <v>1</v>
      </c>
      <c r="U32" s="256">
        <f t="shared" si="5"/>
        <v>5</v>
      </c>
      <c r="V32" s="763">
        <f t="shared" si="6"/>
        <v>0.8</v>
      </c>
      <c r="W32" s="264">
        <v>1.0590277777777777E-2</v>
      </c>
      <c r="X32" s="255">
        <v>1</v>
      </c>
      <c r="Y32" s="256">
        <v>10</v>
      </c>
      <c r="Z32" s="236">
        <f t="shared" si="2"/>
        <v>-9</v>
      </c>
      <c r="AA32" s="199">
        <v>23</v>
      </c>
      <c r="AB32" s="108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1</v>
      </c>
      <c r="F33" s="727">
        <f t="shared" si="1"/>
        <v>1</v>
      </c>
      <c r="G33" s="286">
        <v>0</v>
      </c>
      <c r="H33" s="258">
        <v>-3</v>
      </c>
      <c r="I33" s="258">
        <v>4</v>
      </c>
      <c r="J33" s="731">
        <v>3</v>
      </c>
      <c r="K33" s="757">
        <f t="shared" si="3"/>
        <v>0.75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1</v>
      </c>
      <c r="T33" s="258">
        <v>0</v>
      </c>
      <c r="U33" s="258">
        <f t="shared" si="5"/>
        <v>1</v>
      </c>
      <c r="V33" s="762">
        <f t="shared" si="6"/>
        <v>1</v>
      </c>
      <c r="W33" s="265">
        <v>1.2581018518518519E-2</v>
      </c>
      <c r="X33" s="286">
        <v>5</v>
      </c>
      <c r="Y33" s="258">
        <v>15</v>
      </c>
      <c r="Z33" s="365">
        <f t="shared" si="2"/>
        <v>-10</v>
      </c>
      <c r="AA33" s="279">
        <v>25</v>
      </c>
      <c r="AB33" s="280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199">
        <v>26</v>
      </c>
      <c r="AB34" s="108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1</v>
      </c>
      <c r="E35" s="258">
        <v>0</v>
      </c>
      <c r="F35" s="727">
        <f t="shared" si="1"/>
        <v>1</v>
      </c>
      <c r="G35" s="286">
        <v>0</v>
      </c>
      <c r="H35" s="258">
        <v>-1</v>
      </c>
      <c r="I35" s="258">
        <v>1</v>
      </c>
      <c r="J35" s="731">
        <v>1</v>
      </c>
      <c r="K35" s="757">
        <f t="shared" si="3"/>
        <v>1</v>
      </c>
      <c r="L35" s="758">
        <f t="shared" si="4"/>
        <v>1</v>
      </c>
      <c r="M35" s="258">
        <v>1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1.1319444444444444E-2</v>
      </c>
      <c r="X35" s="286">
        <v>2</v>
      </c>
      <c r="Y35" s="258">
        <v>11</v>
      </c>
      <c r="Z35" s="365">
        <f t="shared" si="2"/>
        <v>-9</v>
      </c>
      <c r="AA35" s="279">
        <v>27</v>
      </c>
      <c r="AB35" s="280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-1</v>
      </c>
      <c r="I36" s="256">
        <v>3</v>
      </c>
      <c r="J36" s="732">
        <v>1</v>
      </c>
      <c r="K36" s="755">
        <f t="shared" si="3"/>
        <v>0.33333333333333331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1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1.1215277777777777E-2</v>
      </c>
      <c r="X36" s="255">
        <v>2</v>
      </c>
      <c r="Y36" s="256">
        <v>16</v>
      </c>
      <c r="Z36" s="236">
        <f t="shared" si="2"/>
        <v>-14</v>
      </c>
      <c r="AA36" s="199">
        <v>41</v>
      </c>
      <c r="AB36" s="108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2</v>
      </c>
      <c r="H37" s="258">
        <v>-1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3</v>
      </c>
      <c r="T37" s="258">
        <v>5</v>
      </c>
      <c r="U37" s="258">
        <f t="shared" si="5"/>
        <v>8</v>
      </c>
      <c r="V37" s="762">
        <f t="shared" si="6"/>
        <v>0.375</v>
      </c>
      <c r="W37" s="265">
        <v>9.0972222222222218E-3</v>
      </c>
      <c r="X37" s="286">
        <v>0</v>
      </c>
      <c r="Y37" s="258">
        <v>10</v>
      </c>
      <c r="Z37" s="365">
        <f t="shared" si="2"/>
        <v>-10</v>
      </c>
      <c r="AA37" s="199">
        <v>42</v>
      </c>
      <c r="AB37" s="108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-2</v>
      </c>
      <c r="I38" s="256">
        <v>2</v>
      </c>
      <c r="J38" s="732">
        <v>1</v>
      </c>
      <c r="K38" s="755">
        <f t="shared" si="3"/>
        <v>0.5</v>
      </c>
      <c r="L38" s="756">
        <f t="shared" si="4"/>
        <v>0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>
        <v>8.9351851851851866E-3</v>
      </c>
      <c r="X38" s="255">
        <v>2</v>
      </c>
      <c r="Y38" s="256">
        <v>16</v>
      </c>
      <c r="Z38" s="236">
        <f t="shared" si="2"/>
        <v>-14</v>
      </c>
      <c r="AA38" s="199">
        <v>44</v>
      </c>
      <c r="AB38" s="108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-1</v>
      </c>
      <c r="I39" s="258">
        <v>1</v>
      </c>
      <c r="J39" s="731">
        <v>1</v>
      </c>
      <c r="K39" s="757">
        <f t="shared" si="3"/>
        <v>1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6</v>
      </c>
      <c r="T39" s="258">
        <v>4</v>
      </c>
      <c r="U39" s="258">
        <f t="shared" si="5"/>
        <v>10</v>
      </c>
      <c r="V39" s="762">
        <f t="shared" si="6"/>
        <v>0.6</v>
      </c>
      <c r="W39" s="265">
        <v>4.6527777777777774E-3</v>
      </c>
      <c r="X39" s="286">
        <v>3</v>
      </c>
      <c r="Y39" s="258">
        <v>6</v>
      </c>
      <c r="Z39" s="365">
        <f t="shared" si="2"/>
        <v>-3</v>
      </c>
      <c r="AA39" s="200">
        <v>72</v>
      </c>
      <c r="AB39" s="108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4</v>
      </c>
      <c r="E42" s="261">
        <f t="shared" si="7"/>
        <v>7</v>
      </c>
      <c r="F42" s="728">
        <f t="shared" si="7"/>
        <v>11</v>
      </c>
      <c r="G42" s="260">
        <f t="shared" si="7"/>
        <v>8</v>
      </c>
      <c r="H42" s="261">
        <f t="shared" si="7"/>
        <v>-21</v>
      </c>
      <c r="I42" s="261">
        <f t="shared" si="7"/>
        <v>52</v>
      </c>
      <c r="J42" s="733">
        <f t="shared" si="7"/>
        <v>31</v>
      </c>
      <c r="K42" s="759">
        <f>(J42/I42)</f>
        <v>0.59615384615384615</v>
      </c>
      <c r="L42" s="760">
        <f>(D42/J42)</f>
        <v>0.12903225806451613</v>
      </c>
      <c r="M42" s="261">
        <f t="shared" ref="M42:T42" si="8">SUM(M16:M40)</f>
        <v>1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11</v>
      </c>
      <c r="S42" s="260">
        <f t="shared" si="8"/>
        <v>39</v>
      </c>
      <c r="T42" s="261">
        <f t="shared" si="8"/>
        <v>28</v>
      </c>
      <c r="U42" s="261">
        <f>S42+T42</f>
        <v>67</v>
      </c>
      <c r="V42" s="764">
        <f>S42/(S42+T42)</f>
        <v>0.58208955223880599</v>
      </c>
      <c r="W42" s="259">
        <v>0</v>
      </c>
      <c r="X42" s="260">
        <v>0</v>
      </c>
      <c r="Y42" s="261">
        <v>0</v>
      </c>
      <c r="Z42" s="278">
        <f>SUM(Z16:Z40)</f>
        <v>-131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4</v>
      </c>
      <c r="D46" s="24">
        <f>C46/C12</f>
        <v>4</v>
      </c>
      <c r="E46" s="699"/>
      <c r="F46" s="692">
        <f>H12+I12</f>
        <v>7</v>
      </c>
      <c r="G46" s="24">
        <f>F46/C12</f>
        <v>7</v>
      </c>
      <c r="H46" s="699"/>
      <c r="I46" s="692">
        <f>J42</f>
        <v>31</v>
      </c>
      <c r="J46" s="24"/>
      <c r="K46" s="692"/>
      <c r="L46" s="72"/>
      <c r="M46" s="699"/>
      <c r="N46" s="692">
        <f>E12</f>
        <v>38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1</v>
      </c>
      <c r="E49" s="699"/>
      <c r="F49" s="14"/>
      <c r="G49" s="15"/>
      <c r="H49" s="699"/>
      <c r="I49" s="43" t="s">
        <v>38</v>
      </c>
      <c r="J49" s="692">
        <v>2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7</v>
      </c>
      <c r="E50" s="699"/>
      <c r="F50" s="45"/>
      <c r="G50" s="65"/>
      <c r="H50" s="699"/>
      <c r="I50" s="45" t="s">
        <v>39</v>
      </c>
      <c r="J50" s="65">
        <v>2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0.14285714285714285</v>
      </c>
      <c r="E51" s="699"/>
      <c r="F51" s="72"/>
      <c r="G51" s="72"/>
      <c r="H51" s="699"/>
      <c r="I51" s="158" t="s">
        <v>40</v>
      </c>
      <c r="J51" s="154">
        <f>(J49/J50)</f>
        <v>1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A3:B3"/>
    <mergeCell ref="A1:D1"/>
    <mergeCell ref="J1:K1"/>
    <mergeCell ref="J2:K2"/>
    <mergeCell ref="Q11:R12"/>
  </mergeCells>
  <phoneticPr fontId="7" type="noConversion"/>
  <conditionalFormatting sqref="Z16:Z39">
    <cfRule type="colorScale" priority="16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{9003012C-F83F-B141-9374-2049A887BA40}</x14:id>
        </ext>
      </extLst>
    </cfRule>
  </conditionalFormatting>
  <conditionalFormatting sqref="V16:V41">
    <cfRule type="cellIs" dxfId="39" priority="13" operator="greaterThanOrEqual">
      <formula>0.5</formula>
    </cfRule>
  </conditionalFormatting>
  <printOptions horizontalCentered="1" verticalCentered="1" gridLines="1"/>
  <pageMargins left="0.196850393700787" right="0.196850393700787" top="0.39370078740157499" bottom="0.196850393700787" header="0.196850393700787" footer="0"/>
  <headerFooter>
    <oddHeader>&amp;L&amp;"Arial,Bold Italic"&amp;14RYERSON  HOCKEY STATISTICS&amp;R&amp;"Arial,Bold Italic"&amp;11 2015-16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003012C-F83F-B141-9374-2049A887BA4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4" id="{EA4CBB62-6E57-314F-B90B-A055346871F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2" id="{65F44548-DE8B-2B4C-91BC-0C1C3D8F975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1" id="{DAF4AF9B-F832-AE44-9FEC-18D6D6C0E53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0" id="{6954CBFC-3F86-6C41-B313-E8F3B28FD3E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9" id="{56312D9E-DF48-1443-890E-BF2DD2B3093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8" id="{C55552E9-6B95-834C-98B3-48236F6EF7C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7" id="{24D9437A-FEE3-D34A-8043-B9EEC2675AB5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6" id="{3EC72037-35D2-EA46-BB18-D91A5C69C9A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5" id="{2CEE5011-2F53-554B-B3B7-4BBB6A86CA1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4" id="{7B695221-DAF7-8D46-BFC7-9C8CD7C68A8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3" id="{A4404447-C19E-0A41-A79F-0070743E216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2" id="{1F541B38-F244-BE4F-90F3-CE42C396067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2" customWidth="1"/>
    <col min="26" max="26" width="14.5" customWidth="1"/>
    <col min="28" max="28" width="21.1640625" customWidth="1"/>
  </cols>
  <sheetData>
    <row r="1" spans="1:28" s="1" customFormat="1" ht="16.5" customHeight="1">
      <c r="A1" s="1085" t="s">
        <v>132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4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107</v>
      </c>
      <c r="K2" s="1159"/>
      <c r="L2" s="694">
        <f>SUM(H12:I12)</f>
        <v>2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260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1</v>
      </c>
      <c r="D9" s="738">
        <v>60</v>
      </c>
      <c r="E9" s="692">
        <v>41</v>
      </c>
      <c r="F9" s="379">
        <v>39</v>
      </c>
      <c r="G9" s="746">
        <f>F9/E9</f>
        <v>0.95121951219512191</v>
      </c>
      <c r="H9" s="692">
        <v>2</v>
      </c>
      <c r="I9" s="692">
        <v>0</v>
      </c>
      <c r="J9" s="349">
        <f>H9/C9</f>
        <v>2</v>
      </c>
      <c r="K9" s="221">
        <v>1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L1</f>
        <v>4</v>
      </c>
      <c r="R11" s="1152"/>
      <c r="S11" s="784"/>
      <c r="T11" s="1152">
        <f>L2</f>
        <v>2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41</v>
      </c>
      <c r="F12" s="526">
        <f>SUM(F5:F9)</f>
        <v>39</v>
      </c>
      <c r="G12" s="747">
        <f>F12/E12</f>
        <v>0.95121951219512191</v>
      </c>
      <c r="H12" s="213">
        <f>SUM(H5:H9)</f>
        <v>2</v>
      </c>
      <c r="I12" s="213">
        <f>SUM(I5:I9)</f>
        <v>0</v>
      </c>
      <c r="J12" s="765">
        <f>H12/C12</f>
        <v>2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 t="shared" ref="U16:U39" si="2">S16+T16</f>
        <v>0</v>
      </c>
      <c r="V16" s="810" t="e">
        <f t="shared" ref="V16:V39" si="3">S16/(S16+T16)</f>
        <v>#DIV/0!</v>
      </c>
      <c r="W16" s="521"/>
      <c r="X16" s="522"/>
      <c r="Y16" s="523"/>
      <c r="Z16" s="515">
        <f t="shared" ref="Z16:Z40" si="4">SUM(X16-Y16)</f>
        <v>0</v>
      </c>
      <c r="AA16" s="199">
        <v>2</v>
      </c>
      <c r="AB16" s="108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7</v>
      </c>
      <c r="J17" s="731">
        <v>4</v>
      </c>
      <c r="K17" s="757">
        <f t="shared" ref="K17:K39" si="5">(J17/I17)</f>
        <v>0.5714285714285714</v>
      </c>
      <c r="L17" s="758">
        <f t="shared" ref="L17:L39" si="6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2</v>
      </c>
      <c r="S17" s="286">
        <v>0</v>
      </c>
      <c r="T17" s="258">
        <v>0</v>
      </c>
      <c r="U17" s="258">
        <f t="shared" si="2"/>
        <v>0</v>
      </c>
      <c r="V17" s="762" t="e">
        <f t="shared" si="3"/>
        <v>#DIV/0!</v>
      </c>
      <c r="W17" s="265">
        <v>1.4166666666666666E-2</v>
      </c>
      <c r="X17" s="286">
        <v>10</v>
      </c>
      <c r="Y17" s="258">
        <v>12</v>
      </c>
      <c r="Z17" s="365">
        <f t="shared" si="4"/>
        <v>-2</v>
      </c>
      <c r="AA17" s="279">
        <v>4</v>
      </c>
      <c r="AB17" s="280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1</v>
      </c>
      <c r="E18" s="256">
        <v>0</v>
      </c>
      <c r="F18" s="346">
        <f t="shared" si="1"/>
        <v>1</v>
      </c>
      <c r="G18" s="255">
        <v>0</v>
      </c>
      <c r="H18" s="256">
        <v>0</v>
      </c>
      <c r="I18" s="256">
        <v>5</v>
      </c>
      <c r="J18" s="732">
        <v>3</v>
      </c>
      <c r="K18" s="755">
        <f t="shared" si="5"/>
        <v>0.6</v>
      </c>
      <c r="L18" s="756">
        <f t="shared" si="6"/>
        <v>0.33333333333333331</v>
      </c>
      <c r="M18" s="256">
        <v>1</v>
      </c>
      <c r="N18" s="732">
        <v>0</v>
      </c>
      <c r="O18" s="256">
        <v>1</v>
      </c>
      <c r="P18" s="256">
        <v>0</v>
      </c>
      <c r="Q18" s="256">
        <v>0</v>
      </c>
      <c r="R18" s="346">
        <v>1</v>
      </c>
      <c r="S18" s="255">
        <v>0</v>
      </c>
      <c r="T18" s="256">
        <v>0</v>
      </c>
      <c r="U18" s="256">
        <f t="shared" si="2"/>
        <v>0</v>
      </c>
      <c r="V18" s="763" t="e">
        <f t="shared" si="3"/>
        <v>#DIV/0!</v>
      </c>
      <c r="W18" s="264">
        <v>1.3796296296296298E-2</v>
      </c>
      <c r="X18" s="255">
        <v>9</v>
      </c>
      <c r="Y18" s="256">
        <v>10</v>
      </c>
      <c r="Z18" s="236">
        <f t="shared" si="4"/>
        <v>-1</v>
      </c>
      <c r="AA18" s="199">
        <v>5</v>
      </c>
      <c r="AB18" s="108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1</v>
      </c>
      <c r="F19" s="727">
        <f t="shared" si="1"/>
        <v>1</v>
      </c>
      <c r="G19" s="286">
        <v>0</v>
      </c>
      <c r="H19" s="258">
        <v>0</v>
      </c>
      <c r="I19" s="258">
        <v>2</v>
      </c>
      <c r="J19" s="731">
        <v>0</v>
      </c>
      <c r="K19" s="757">
        <f t="shared" si="5"/>
        <v>0</v>
      </c>
      <c r="L19" s="758" t="e">
        <f t="shared" si="6"/>
        <v>#DIV/0!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1</v>
      </c>
      <c r="S19" s="286">
        <v>0</v>
      </c>
      <c r="T19" s="258">
        <v>0</v>
      </c>
      <c r="U19" s="258">
        <f t="shared" si="2"/>
        <v>0</v>
      </c>
      <c r="V19" s="762" t="e">
        <f t="shared" si="3"/>
        <v>#DIV/0!</v>
      </c>
      <c r="W19" s="265">
        <v>1.4976851851851852E-2</v>
      </c>
      <c r="X19" s="286">
        <v>10</v>
      </c>
      <c r="Y19" s="258">
        <v>10</v>
      </c>
      <c r="Z19" s="365">
        <f t="shared" si="4"/>
        <v>0</v>
      </c>
      <c r="AA19" s="279">
        <v>6</v>
      </c>
      <c r="AB19" s="280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5"/>
        <v>#DIV/0!</v>
      </c>
      <c r="L20" s="801" t="e">
        <f t="shared" si="6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2"/>
        <v>0</v>
      </c>
      <c r="V20" s="802" t="e">
        <f t="shared" si="3"/>
        <v>#DIV/0!</v>
      </c>
      <c r="W20" s="521"/>
      <c r="X20" s="522"/>
      <c r="Y20" s="523"/>
      <c r="Z20" s="515">
        <f t="shared" si="4"/>
        <v>0</v>
      </c>
      <c r="AA20" s="199">
        <v>7</v>
      </c>
      <c r="AB20" s="108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1</v>
      </c>
      <c r="E21" s="258">
        <v>0</v>
      </c>
      <c r="F21" s="727">
        <f t="shared" si="1"/>
        <v>1</v>
      </c>
      <c r="G21" s="286">
        <v>2</v>
      </c>
      <c r="H21" s="258">
        <v>1</v>
      </c>
      <c r="I21" s="258">
        <v>3</v>
      </c>
      <c r="J21" s="731">
        <v>3</v>
      </c>
      <c r="K21" s="757">
        <f t="shared" si="5"/>
        <v>1</v>
      </c>
      <c r="L21" s="758">
        <f t="shared" si="6"/>
        <v>0.33333333333333331</v>
      </c>
      <c r="M21" s="258">
        <v>0</v>
      </c>
      <c r="N21" s="731">
        <v>1</v>
      </c>
      <c r="O21" s="258">
        <v>0</v>
      </c>
      <c r="P21" s="258">
        <v>0</v>
      </c>
      <c r="Q21" s="258">
        <v>1</v>
      </c>
      <c r="R21" s="727">
        <v>1</v>
      </c>
      <c r="S21" s="286">
        <v>0</v>
      </c>
      <c r="T21" s="258">
        <v>0</v>
      </c>
      <c r="U21" s="258">
        <f t="shared" si="2"/>
        <v>0</v>
      </c>
      <c r="V21" s="762" t="e">
        <f t="shared" si="3"/>
        <v>#DIV/0!</v>
      </c>
      <c r="W21" s="265">
        <v>1.4884259259259259E-2</v>
      </c>
      <c r="X21" s="286">
        <v>8</v>
      </c>
      <c r="Y21" s="258">
        <v>8</v>
      </c>
      <c r="Z21" s="365">
        <f t="shared" si="4"/>
        <v>0</v>
      </c>
      <c r="AA21" s="279">
        <v>8</v>
      </c>
      <c r="AB21" s="280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4</v>
      </c>
      <c r="H22" s="256">
        <v>-1</v>
      </c>
      <c r="I22" s="256">
        <v>3</v>
      </c>
      <c r="J22" s="732">
        <v>3</v>
      </c>
      <c r="K22" s="755">
        <f t="shared" si="5"/>
        <v>1</v>
      </c>
      <c r="L22" s="756">
        <f t="shared" si="6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1</v>
      </c>
      <c r="S22" s="255">
        <v>10</v>
      </c>
      <c r="T22" s="256">
        <v>9</v>
      </c>
      <c r="U22" s="256">
        <f t="shared" si="2"/>
        <v>19</v>
      </c>
      <c r="V22" s="763">
        <f t="shared" si="3"/>
        <v>0.52631578947368418</v>
      </c>
      <c r="W22" s="264">
        <v>1.2222222222222223E-2</v>
      </c>
      <c r="X22" s="255">
        <v>4</v>
      </c>
      <c r="Y22" s="256">
        <v>10</v>
      </c>
      <c r="Z22" s="236">
        <f t="shared" si="4"/>
        <v>-6</v>
      </c>
      <c r="AA22" s="200">
        <v>9</v>
      </c>
      <c r="AB22" s="112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1</v>
      </c>
      <c r="F23" s="727">
        <f t="shared" si="1"/>
        <v>1</v>
      </c>
      <c r="G23" s="286">
        <v>0</v>
      </c>
      <c r="H23" s="258">
        <v>1</v>
      </c>
      <c r="I23" s="258">
        <v>6</v>
      </c>
      <c r="J23" s="731">
        <v>4</v>
      </c>
      <c r="K23" s="757">
        <f t="shared" si="5"/>
        <v>0.66666666666666663</v>
      </c>
      <c r="L23" s="758">
        <f t="shared" si="6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8</v>
      </c>
      <c r="T23" s="258">
        <v>14</v>
      </c>
      <c r="U23" s="258">
        <f t="shared" si="2"/>
        <v>22</v>
      </c>
      <c r="V23" s="762">
        <f t="shared" si="3"/>
        <v>0.36363636363636365</v>
      </c>
      <c r="W23" s="265">
        <v>1.4282407407407409E-2</v>
      </c>
      <c r="X23" s="286">
        <v>8</v>
      </c>
      <c r="Y23" s="258">
        <v>8</v>
      </c>
      <c r="Z23" s="365">
        <f t="shared" si="4"/>
        <v>0</v>
      </c>
      <c r="AA23" s="279">
        <v>10</v>
      </c>
      <c r="AB23" s="280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5"/>
        <v>#DIV/0!</v>
      </c>
      <c r="L24" s="801" t="e">
        <f t="shared" si="6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2"/>
        <v>0</v>
      </c>
      <c r="V24" s="802" t="e">
        <f t="shared" si="3"/>
        <v>#DIV/0!</v>
      </c>
      <c r="W24" s="521"/>
      <c r="X24" s="522"/>
      <c r="Y24" s="523"/>
      <c r="Z24" s="515">
        <f t="shared" si="4"/>
        <v>0</v>
      </c>
      <c r="AA24" s="199">
        <v>13</v>
      </c>
      <c r="AB24" s="108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5"/>
        <v>#DIV/0!</v>
      </c>
      <c r="L25" s="808" t="e">
        <f t="shared" si="6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2"/>
        <v>0</v>
      </c>
      <c r="V25" s="809" t="e">
        <f t="shared" si="3"/>
        <v>#DIV/0!</v>
      </c>
      <c r="W25" s="518"/>
      <c r="X25" s="519"/>
      <c r="Y25" s="520"/>
      <c r="Z25" s="515">
        <f t="shared" si="4"/>
        <v>0</v>
      </c>
      <c r="AA25" s="279">
        <v>16</v>
      </c>
      <c r="AB25" s="280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1</v>
      </c>
      <c r="F26" s="346">
        <f t="shared" si="1"/>
        <v>1</v>
      </c>
      <c r="G26" s="255">
        <v>2</v>
      </c>
      <c r="H26" s="256">
        <v>1</v>
      </c>
      <c r="I26" s="256">
        <v>1</v>
      </c>
      <c r="J26" s="732">
        <v>1</v>
      </c>
      <c r="K26" s="755">
        <f t="shared" si="5"/>
        <v>1</v>
      </c>
      <c r="L26" s="756">
        <f t="shared" si="6"/>
        <v>0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2"/>
        <v>0</v>
      </c>
      <c r="V26" s="763" t="e">
        <f t="shared" si="3"/>
        <v>#DIV/0!</v>
      </c>
      <c r="W26" s="264">
        <v>4.5717592592592589E-3</v>
      </c>
      <c r="X26" s="255">
        <v>5</v>
      </c>
      <c r="Y26" s="256">
        <v>2</v>
      </c>
      <c r="Z26" s="236">
        <f t="shared" si="4"/>
        <v>3</v>
      </c>
      <c r="AA26" s="199">
        <v>17</v>
      </c>
      <c r="AB26" s="108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1</v>
      </c>
      <c r="F27" s="727">
        <f t="shared" si="1"/>
        <v>1</v>
      </c>
      <c r="G27" s="286">
        <v>0</v>
      </c>
      <c r="H27" s="258">
        <v>0</v>
      </c>
      <c r="I27" s="258">
        <v>2</v>
      </c>
      <c r="J27" s="731">
        <v>2</v>
      </c>
      <c r="K27" s="757">
        <f t="shared" si="5"/>
        <v>1</v>
      </c>
      <c r="L27" s="758">
        <f t="shared" si="6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2</v>
      </c>
      <c r="S27" s="286">
        <v>0</v>
      </c>
      <c r="T27" s="258">
        <v>0</v>
      </c>
      <c r="U27" s="258">
        <f t="shared" si="2"/>
        <v>0</v>
      </c>
      <c r="V27" s="762" t="e">
        <f t="shared" si="3"/>
        <v>#DIV/0!</v>
      </c>
      <c r="W27" s="265">
        <v>1.2731481481481481E-2</v>
      </c>
      <c r="X27" s="286">
        <v>8</v>
      </c>
      <c r="Y27" s="258">
        <v>9</v>
      </c>
      <c r="Z27" s="365">
        <f t="shared" si="4"/>
        <v>-1</v>
      </c>
      <c r="AA27" s="279">
        <v>18</v>
      </c>
      <c r="AB27" s="280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1</v>
      </c>
      <c r="I28" s="256">
        <v>2</v>
      </c>
      <c r="J28" s="732">
        <v>1</v>
      </c>
      <c r="K28" s="755">
        <f t="shared" si="5"/>
        <v>0.5</v>
      </c>
      <c r="L28" s="756">
        <f t="shared" si="6"/>
        <v>0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2"/>
        <v>0</v>
      </c>
      <c r="V28" s="763" t="e">
        <f t="shared" si="3"/>
        <v>#DIV/0!</v>
      </c>
      <c r="W28" s="264">
        <v>5.8912037037037032E-3</v>
      </c>
      <c r="X28" s="255">
        <v>4</v>
      </c>
      <c r="Y28" s="256">
        <v>5</v>
      </c>
      <c r="Z28" s="236">
        <f t="shared" si="4"/>
        <v>-1</v>
      </c>
      <c r="AA28" s="199">
        <v>19</v>
      </c>
      <c r="AB28" s="108" t="s">
        <v>84</v>
      </c>
    </row>
    <row r="29" spans="1:28" s="9" customFormat="1" ht="16.5" customHeight="1">
      <c r="A29" s="258">
        <v>20</v>
      </c>
      <c r="B29" s="730" t="s">
        <v>85</v>
      </c>
      <c r="C29" s="317">
        <v>1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1</v>
      </c>
      <c r="I29" s="258">
        <v>5</v>
      </c>
      <c r="J29" s="731">
        <v>2</v>
      </c>
      <c r="K29" s="757">
        <f t="shared" si="5"/>
        <v>0.4</v>
      </c>
      <c r="L29" s="758">
        <f t="shared" si="6"/>
        <v>0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2"/>
        <v>0</v>
      </c>
      <c r="V29" s="762" t="e">
        <f t="shared" si="3"/>
        <v>#DIV/0!</v>
      </c>
      <c r="W29" s="265">
        <v>6.1574074074074074E-3</v>
      </c>
      <c r="X29" s="286">
        <v>6</v>
      </c>
      <c r="Y29" s="258">
        <v>5</v>
      </c>
      <c r="Z29" s="365">
        <f t="shared" si="4"/>
        <v>1</v>
      </c>
      <c r="AA29" s="279">
        <v>20</v>
      </c>
      <c r="AB29" s="280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1</v>
      </c>
      <c r="E30" s="256">
        <v>0</v>
      </c>
      <c r="F30" s="346">
        <f t="shared" si="1"/>
        <v>1</v>
      </c>
      <c r="G30" s="255">
        <v>0</v>
      </c>
      <c r="H30" s="256">
        <v>1</v>
      </c>
      <c r="I30" s="256">
        <v>2</v>
      </c>
      <c r="J30" s="732">
        <v>2</v>
      </c>
      <c r="K30" s="755">
        <f t="shared" si="5"/>
        <v>1</v>
      </c>
      <c r="L30" s="756">
        <f t="shared" si="6"/>
        <v>0.5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1</v>
      </c>
      <c r="S30" s="255">
        <v>5</v>
      </c>
      <c r="T30" s="256">
        <v>2</v>
      </c>
      <c r="U30" s="256">
        <f t="shared" si="2"/>
        <v>7</v>
      </c>
      <c r="V30" s="763">
        <f t="shared" si="3"/>
        <v>0.7142857142857143</v>
      </c>
      <c r="W30" s="264">
        <v>6.0648148148148145E-3</v>
      </c>
      <c r="X30" s="255">
        <v>5</v>
      </c>
      <c r="Y30" s="256">
        <v>1</v>
      </c>
      <c r="Z30" s="236">
        <f t="shared" si="4"/>
        <v>4</v>
      </c>
      <c r="AA30" s="199">
        <v>21</v>
      </c>
      <c r="AB30" s="108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2</v>
      </c>
      <c r="J31" s="731">
        <v>2</v>
      </c>
      <c r="K31" s="757">
        <f t="shared" si="5"/>
        <v>1</v>
      </c>
      <c r="L31" s="758">
        <f t="shared" si="6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2"/>
        <v>0</v>
      </c>
      <c r="V31" s="762" t="e">
        <f t="shared" si="3"/>
        <v>#DIV/0!</v>
      </c>
      <c r="W31" s="265">
        <v>1.3356481481481483E-2</v>
      </c>
      <c r="X31" s="286">
        <v>9</v>
      </c>
      <c r="Y31" s="258">
        <v>10</v>
      </c>
      <c r="Z31" s="365">
        <f t="shared" si="4"/>
        <v>-1</v>
      </c>
      <c r="AA31" s="279">
        <v>22</v>
      </c>
      <c r="AB31" s="280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-1</v>
      </c>
      <c r="I32" s="256">
        <v>1</v>
      </c>
      <c r="J32" s="732">
        <v>1</v>
      </c>
      <c r="K32" s="755">
        <f t="shared" si="5"/>
        <v>1</v>
      </c>
      <c r="L32" s="756">
        <f t="shared" si="6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1</v>
      </c>
      <c r="S32" s="255">
        <v>0</v>
      </c>
      <c r="T32" s="256">
        <v>0</v>
      </c>
      <c r="U32" s="256">
        <f t="shared" si="2"/>
        <v>0</v>
      </c>
      <c r="V32" s="763" t="e">
        <f t="shared" si="3"/>
        <v>#DIV/0!</v>
      </c>
      <c r="W32" s="264">
        <v>1.247685185185185E-2</v>
      </c>
      <c r="X32" s="255">
        <v>6</v>
      </c>
      <c r="Y32" s="256">
        <v>10</v>
      </c>
      <c r="Z32" s="236">
        <f t="shared" si="4"/>
        <v>-4</v>
      </c>
      <c r="AA32" s="199">
        <v>23</v>
      </c>
      <c r="AB32" s="108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-1</v>
      </c>
      <c r="I33" s="258">
        <v>1</v>
      </c>
      <c r="J33" s="731">
        <v>0</v>
      </c>
      <c r="K33" s="757">
        <f t="shared" si="5"/>
        <v>0</v>
      </c>
      <c r="L33" s="758" t="e">
        <f t="shared" si="6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2</v>
      </c>
      <c r="U33" s="258">
        <f t="shared" si="2"/>
        <v>2</v>
      </c>
      <c r="V33" s="762">
        <f t="shared" si="3"/>
        <v>0</v>
      </c>
      <c r="W33" s="265">
        <v>1.1967592592592592E-2</v>
      </c>
      <c r="X33" s="286">
        <v>6</v>
      </c>
      <c r="Y33" s="258">
        <v>10</v>
      </c>
      <c r="Z33" s="365">
        <f t="shared" si="4"/>
        <v>-4</v>
      </c>
      <c r="AA33" s="279">
        <v>25</v>
      </c>
      <c r="AB33" s="280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5"/>
        <v>#DIV/0!</v>
      </c>
      <c r="L34" s="801" t="e">
        <f t="shared" si="6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2"/>
        <v>0</v>
      </c>
      <c r="V34" s="802" t="e">
        <f t="shared" si="3"/>
        <v>#DIV/0!</v>
      </c>
      <c r="W34" s="521"/>
      <c r="X34" s="522"/>
      <c r="Y34" s="523"/>
      <c r="Z34" s="515">
        <f t="shared" si="4"/>
        <v>0</v>
      </c>
      <c r="AA34" s="199">
        <v>26</v>
      </c>
      <c r="AB34" s="108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1</v>
      </c>
      <c r="E35" s="258">
        <v>0</v>
      </c>
      <c r="F35" s="727">
        <f t="shared" si="1"/>
        <v>1</v>
      </c>
      <c r="G35" s="286">
        <v>0</v>
      </c>
      <c r="H35" s="258">
        <v>1</v>
      </c>
      <c r="I35" s="258">
        <v>2</v>
      </c>
      <c r="J35" s="731">
        <v>1</v>
      </c>
      <c r="K35" s="757">
        <f t="shared" si="5"/>
        <v>0.5</v>
      </c>
      <c r="L35" s="758">
        <f t="shared" si="6"/>
        <v>1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1</v>
      </c>
      <c r="S35" s="286">
        <v>0</v>
      </c>
      <c r="T35" s="258">
        <v>0</v>
      </c>
      <c r="U35" s="258">
        <f t="shared" si="2"/>
        <v>0</v>
      </c>
      <c r="V35" s="762" t="e">
        <f t="shared" si="3"/>
        <v>#DIV/0!</v>
      </c>
      <c r="W35" s="265">
        <v>7.9861111111111122E-3</v>
      </c>
      <c r="X35" s="286">
        <v>5</v>
      </c>
      <c r="Y35" s="258">
        <v>9</v>
      </c>
      <c r="Z35" s="365">
        <f t="shared" si="4"/>
        <v>-4</v>
      </c>
      <c r="AA35" s="279">
        <v>27</v>
      </c>
      <c r="AB35" s="280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1</v>
      </c>
      <c r="F36" s="346">
        <f t="shared" si="1"/>
        <v>1</v>
      </c>
      <c r="G36" s="255">
        <v>0</v>
      </c>
      <c r="H36" s="256">
        <v>2</v>
      </c>
      <c r="I36" s="256">
        <v>3</v>
      </c>
      <c r="J36" s="732">
        <v>0</v>
      </c>
      <c r="K36" s="755">
        <f t="shared" si="5"/>
        <v>0</v>
      </c>
      <c r="L36" s="756" t="e">
        <f t="shared" si="6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4</v>
      </c>
      <c r="S36" s="255">
        <v>0</v>
      </c>
      <c r="T36" s="256">
        <v>0</v>
      </c>
      <c r="U36" s="256">
        <f t="shared" si="2"/>
        <v>0</v>
      </c>
      <c r="V36" s="763" t="e">
        <f t="shared" si="3"/>
        <v>#DIV/0!</v>
      </c>
      <c r="W36" s="264">
        <v>1.4583333333333332E-2</v>
      </c>
      <c r="X36" s="255">
        <v>6</v>
      </c>
      <c r="Y36" s="256">
        <v>10</v>
      </c>
      <c r="Z36" s="236">
        <f t="shared" si="4"/>
        <v>-4</v>
      </c>
      <c r="AA36" s="199">
        <v>41</v>
      </c>
      <c r="AB36" s="108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1</v>
      </c>
      <c r="F37" s="727">
        <f t="shared" si="1"/>
        <v>1</v>
      </c>
      <c r="G37" s="286">
        <v>14</v>
      </c>
      <c r="H37" s="258">
        <v>1</v>
      </c>
      <c r="I37" s="258">
        <v>1</v>
      </c>
      <c r="J37" s="731">
        <v>1</v>
      </c>
      <c r="K37" s="757">
        <f t="shared" si="5"/>
        <v>1</v>
      </c>
      <c r="L37" s="758">
        <f t="shared" si="6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8</v>
      </c>
      <c r="T37" s="258">
        <v>2</v>
      </c>
      <c r="U37" s="258">
        <f t="shared" si="2"/>
        <v>10</v>
      </c>
      <c r="V37" s="762">
        <f t="shared" si="3"/>
        <v>0.8</v>
      </c>
      <c r="W37" s="265">
        <v>8.6458333333333335E-3</v>
      </c>
      <c r="X37" s="286">
        <v>7</v>
      </c>
      <c r="Y37" s="258">
        <v>11</v>
      </c>
      <c r="Z37" s="365">
        <f t="shared" si="4"/>
        <v>-4</v>
      </c>
      <c r="AA37" s="199">
        <v>42</v>
      </c>
      <c r="AB37" s="108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1</v>
      </c>
      <c r="I38" s="256">
        <v>0</v>
      </c>
      <c r="J38" s="732">
        <v>0</v>
      </c>
      <c r="K38" s="755" t="e">
        <f t="shared" si="5"/>
        <v>#DIV/0!</v>
      </c>
      <c r="L38" s="756" t="e">
        <f t="shared" si="6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1</v>
      </c>
      <c r="S38" s="255">
        <v>0</v>
      </c>
      <c r="T38" s="256">
        <v>0</v>
      </c>
      <c r="U38" s="256">
        <f t="shared" si="2"/>
        <v>0</v>
      </c>
      <c r="V38" s="763" t="e">
        <f t="shared" si="3"/>
        <v>#DIV/0!</v>
      </c>
      <c r="W38" s="264">
        <v>1.1331018518518518E-2</v>
      </c>
      <c r="X38" s="255">
        <v>5</v>
      </c>
      <c r="Y38" s="256">
        <v>8</v>
      </c>
      <c r="Z38" s="236">
        <f t="shared" si="4"/>
        <v>-3</v>
      </c>
      <c r="AA38" s="199">
        <v>44</v>
      </c>
      <c r="AB38" s="108" t="s">
        <v>94</v>
      </c>
    </row>
    <row r="39" spans="1:28" s="9" customFormat="1" ht="16.5" customHeight="1">
      <c r="A39" s="520">
        <v>72</v>
      </c>
      <c r="B39" s="803" t="s">
        <v>95</v>
      </c>
      <c r="C39" s="804">
        <v>0</v>
      </c>
      <c r="D39" s="519">
        <v>0</v>
      </c>
      <c r="E39" s="520">
        <v>0</v>
      </c>
      <c r="F39" s="805">
        <f t="shared" si="1"/>
        <v>0</v>
      </c>
      <c r="G39" s="519">
        <v>0</v>
      </c>
      <c r="H39" s="520">
        <v>0</v>
      </c>
      <c r="I39" s="520">
        <v>0</v>
      </c>
      <c r="J39" s="806">
        <v>0</v>
      </c>
      <c r="K39" s="807" t="e">
        <f t="shared" si="5"/>
        <v>#DIV/0!</v>
      </c>
      <c r="L39" s="808" t="e">
        <f t="shared" si="6"/>
        <v>#DIV/0!</v>
      </c>
      <c r="M39" s="520">
        <v>0</v>
      </c>
      <c r="N39" s="806">
        <v>0</v>
      </c>
      <c r="O39" s="520">
        <v>0</v>
      </c>
      <c r="P39" s="520">
        <v>0</v>
      </c>
      <c r="Q39" s="520">
        <v>0</v>
      </c>
      <c r="R39" s="805">
        <v>0</v>
      </c>
      <c r="S39" s="519">
        <v>0</v>
      </c>
      <c r="T39" s="520">
        <v>0</v>
      </c>
      <c r="U39" s="520">
        <f t="shared" si="2"/>
        <v>0</v>
      </c>
      <c r="V39" s="809" t="e">
        <f t="shared" si="3"/>
        <v>#DIV/0!</v>
      </c>
      <c r="W39" s="518"/>
      <c r="X39" s="519"/>
      <c r="Y39" s="520"/>
      <c r="Z39" s="515">
        <f t="shared" si="4"/>
        <v>0</v>
      </c>
      <c r="AA39" s="200">
        <v>72</v>
      </c>
      <c r="AB39" s="108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4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4</v>
      </c>
      <c r="E42" s="261">
        <f t="shared" si="7"/>
        <v>6</v>
      </c>
      <c r="F42" s="728">
        <f t="shared" si="7"/>
        <v>10</v>
      </c>
      <c r="G42" s="260">
        <f t="shared" si="7"/>
        <v>22</v>
      </c>
      <c r="H42" s="261">
        <f t="shared" si="7"/>
        <v>8</v>
      </c>
      <c r="I42" s="261">
        <f t="shared" si="7"/>
        <v>48</v>
      </c>
      <c r="J42" s="733">
        <f t="shared" si="7"/>
        <v>30</v>
      </c>
      <c r="K42" s="759">
        <f>(J42/I42)</f>
        <v>0.625</v>
      </c>
      <c r="L42" s="760">
        <f>(D42/J42)</f>
        <v>0.13333333333333333</v>
      </c>
      <c r="M42" s="261">
        <f t="shared" ref="M42:T42" si="8">SUM(M16:M40)</f>
        <v>1</v>
      </c>
      <c r="N42" s="733">
        <f t="shared" si="8"/>
        <v>1</v>
      </c>
      <c r="O42" s="261">
        <f t="shared" si="8"/>
        <v>1</v>
      </c>
      <c r="P42" s="261">
        <f t="shared" si="8"/>
        <v>0</v>
      </c>
      <c r="Q42" s="261">
        <f t="shared" si="8"/>
        <v>1</v>
      </c>
      <c r="R42" s="728">
        <f t="shared" si="8"/>
        <v>17</v>
      </c>
      <c r="S42" s="260">
        <f t="shared" si="8"/>
        <v>31</v>
      </c>
      <c r="T42" s="261">
        <f t="shared" si="8"/>
        <v>29</v>
      </c>
      <c r="U42" s="261">
        <f>S42+T42</f>
        <v>60</v>
      </c>
      <c r="V42" s="764">
        <f>S42/(S42+T42)</f>
        <v>0.51666666666666672</v>
      </c>
      <c r="W42" s="259">
        <v>0</v>
      </c>
      <c r="X42" s="260">
        <v>0</v>
      </c>
      <c r="Y42" s="261">
        <v>0</v>
      </c>
      <c r="Z42" s="278">
        <f>SUM(Z16:Z40)</f>
        <v>-27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4</v>
      </c>
      <c r="D46" s="24">
        <f>C46/C12</f>
        <v>4</v>
      </c>
      <c r="E46" s="699"/>
      <c r="F46" s="692">
        <f>H12+I12</f>
        <v>2</v>
      </c>
      <c r="G46" s="24">
        <f>F46/C12</f>
        <v>2</v>
      </c>
      <c r="H46" s="699"/>
      <c r="I46" s="692">
        <f>J42</f>
        <v>30</v>
      </c>
      <c r="J46" s="24"/>
      <c r="K46" s="692"/>
      <c r="L46" s="72"/>
      <c r="M46" s="699"/>
      <c r="N46" s="692">
        <f>E12</f>
        <v>41</v>
      </c>
      <c r="O46" s="24"/>
      <c r="P46" s="24"/>
      <c r="Q46" s="692">
        <f>N42</f>
        <v>1</v>
      </c>
      <c r="R46" s="692">
        <v>0</v>
      </c>
      <c r="S46" s="692">
        <f>Q42</f>
        <v>1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1</v>
      </c>
      <c r="E49" s="699"/>
      <c r="F49" s="14"/>
      <c r="G49" s="15"/>
      <c r="H49" s="699"/>
      <c r="I49" s="43" t="s">
        <v>38</v>
      </c>
      <c r="J49" s="692">
        <v>6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7</v>
      </c>
      <c r="E50" s="699"/>
      <c r="F50" s="45"/>
      <c r="G50" s="65"/>
      <c r="H50" s="699"/>
      <c r="I50" s="45" t="s">
        <v>39</v>
      </c>
      <c r="J50" s="65">
        <v>6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0.14285714285714285</v>
      </c>
      <c r="E51" s="699"/>
      <c r="F51" s="72"/>
      <c r="G51" s="72"/>
      <c r="H51" s="699"/>
      <c r="I51" s="158" t="s">
        <v>40</v>
      </c>
      <c r="J51" s="154">
        <f>(J49/J50)</f>
        <v>1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A3:B3"/>
    <mergeCell ref="A1:D1"/>
    <mergeCell ref="J1:K1"/>
    <mergeCell ref="J2:K2"/>
    <mergeCell ref="Q11:R12"/>
  </mergeCells>
  <phoneticPr fontId="7" type="noConversion"/>
  <conditionalFormatting sqref="Z16:Z39">
    <cfRule type="colorScale" priority="16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{827B78C7-B36B-6D4B-B97F-1A8C1E92D160}</x14:id>
        </ext>
      </extLst>
    </cfRule>
  </conditionalFormatting>
  <conditionalFormatting sqref="V16:V41">
    <cfRule type="cellIs" dxfId="38" priority="13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27B78C7-B36B-6D4B-B97F-1A8C1E92D16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4" id="{F2C13AE5-E1FA-004A-905F-755FD98919D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2" id="{DFC18262-6293-BF4B-83E7-4EFF729F696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1" id="{551A03D6-E2B0-E244-B9C6-D26808819FF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0" id="{DDB7E430-0A80-8644-BCB4-CFF4DEB4D08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9" id="{6004FC8A-833E-8444-8E5A-5D0F4D6A621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8" id="{F40C1758-FE39-854D-B5C4-FAEB4C6CD0F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7" id="{07A05E7C-5F02-7847-BCBF-494891CD0D88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6" id="{22545AB9-DE8C-BA42-BC86-7EB7F6BC154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5" id="{8B90B42B-461A-A34C-B288-B5D7128AE42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4" id="{58F5102B-4D2D-5743-B359-1C3DC7EA2C2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3" id="{F67CDC33-CF92-124A-9FB7-3A57EE85A4D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2" id="{5DE6F4F9-C414-6A4A-865A-FBC7E4F9411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V51" sqref="V51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6.1640625" customWidth="1"/>
    <col min="26" max="26" width="13.6640625" customWidth="1"/>
    <col min="28" max="28" width="24.5" customWidth="1"/>
  </cols>
  <sheetData>
    <row r="1" spans="1:28" s="1" customFormat="1" ht="16.5" customHeight="1">
      <c r="A1" s="1085" t="s">
        <v>122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6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102</v>
      </c>
      <c r="K2" s="1159"/>
      <c r="L2" s="694">
        <f>SUM(H12:I12)</f>
        <v>4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261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1</v>
      </c>
      <c r="D9" s="738">
        <v>60</v>
      </c>
      <c r="E9" s="692">
        <v>43</v>
      </c>
      <c r="F9" s="379">
        <v>39</v>
      </c>
      <c r="G9" s="746">
        <f>F9/E9</f>
        <v>0.90697674418604646</v>
      </c>
      <c r="H9" s="692">
        <v>4</v>
      </c>
      <c r="I9" s="692">
        <v>0</v>
      </c>
      <c r="J9" s="349">
        <f>H9/C9</f>
        <v>4</v>
      </c>
      <c r="K9" s="221">
        <v>1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L2</f>
        <v>4</v>
      </c>
      <c r="R11" s="1152"/>
      <c r="S11" s="784"/>
      <c r="T11" s="1152">
        <f>L1</f>
        <v>6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43</v>
      </c>
      <c r="F12" s="526">
        <f>SUM(F5:F9)</f>
        <v>39</v>
      </c>
      <c r="G12" s="747">
        <f>F12/E12</f>
        <v>0.90697674418604646</v>
      </c>
      <c r="H12" s="213">
        <f>SUM(H5:H9)</f>
        <v>4</v>
      </c>
      <c r="I12" s="213">
        <f>SUM(I5:I9)</f>
        <v>0</v>
      </c>
      <c r="J12" s="765">
        <f>H12/C12</f>
        <v>4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/>
      <c r="X16" s="522"/>
      <c r="Y16" s="523"/>
      <c r="Z16" s="515">
        <f t="shared" ref="Z16:Z40" si="2">SUM(X16-Y16)</f>
        <v>0</v>
      </c>
      <c r="AA16" s="199">
        <v>2</v>
      </c>
      <c r="AB16" s="108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2</v>
      </c>
      <c r="E17" s="258">
        <v>0</v>
      </c>
      <c r="F17" s="727">
        <f t="shared" si="1"/>
        <v>2</v>
      </c>
      <c r="G17" s="286">
        <v>0</v>
      </c>
      <c r="H17" s="258">
        <v>2</v>
      </c>
      <c r="I17" s="258">
        <v>6</v>
      </c>
      <c r="J17" s="731">
        <v>6</v>
      </c>
      <c r="K17" s="757">
        <f t="shared" ref="K17:K39" si="3">(J17/I17)</f>
        <v>1</v>
      </c>
      <c r="L17" s="758">
        <f t="shared" ref="L17:L39" si="4">(D17/J17)</f>
        <v>0.33333333333333331</v>
      </c>
      <c r="M17" s="258">
        <v>2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1.6655092592592593E-2</v>
      </c>
      <c r="X17" s="286">
        <v>18</v>
      </c>
      <c r="Y17" s="258">
        <v>14</v>
      </c>
      <c r="Z17" s="365">
        <f t="shared" si="2"/>
        <v>4</v>
      </c>
      <c r="AA17" s="279">
        <v>4</v>
      </c>
      <c r="AB17" s="280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1</v>
      </c>
      <c r="I18" s="256">
        <v>5</v>
      </c>
      <c r="J18" s="732">
        <v>5</v>
      </c>
      <c r="K18" s="755">
        <f t="shared" si="3"/>
        <v>1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1.4282407407407409E-2</v>
      </c>
      <c r="X18" s="255">
        <v>11</v>
      </c>
      <c r="Y18" s="256">
        <v>9</v>
      </c>
      <c r="Z18" s="236">
        <f t="shared" si="2"/>
        <v>2</v>
      </c>
      <c r="AA18" s="199">
        <v>5</v>
      </c>
      <c r="AB18" s="108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3</v>
      </c>
      <c r="F19" s="727">
        <f t="shared" si="1"/>
        <v>3</v>
      </c>
      <c r="G19" s="286">
        <v>0</v>
      </c>
      <c r="H19" s="258">
        <v>2</v>
      </c>
      <c r="I19" s="258">
        <v>1</v>
      </c>
      <c r="J19" s="731">
        <v>1</v>
      </c>
      <c r="K19" s="757">
        <f t="shared" si="3"/>
        <v>1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1.6655092592592593E-2</v>
      </c>
      <c r="X19" s="286">
        <v>18</v>
      </c>
      <c r="Y19" s="258">
        <v>16</v>
      </c>
      <c r="Z19" s="365">
        <f t="shared" si="2"/>
        <v>2</v>
      </c>
      <c r="AA19" s="279">
        <v>6</v>
      </c>
      <c r="AB19" s="280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199">
        <v>7</v>
      </c>
      <c r="AB20" s="108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2</v>
      </c>
      <c r="E21" s="258">
        <v>0</v>
      </c>
      <c r="F21" s="727">
        <f t="shared" si="1"/>
        <v>2</v>
      </c>
      <c r="G21" s="286">
        <v>0</v>
      </c>
      <c r="H21" s="258">
        <v>1</v>
      </c>
      <c r="I21" s="258">
        <v>4</v>
      </c>
      <c r="J21" s="731">
        <v>4</v>
      </c>
      <c r="K21" s="757">
        <f t="shared" si="3"/>
        <v>1</v>
      </c>
      <c r="L21" s="758">
        <f t="shared" si="4"/>
        <v>0.5</v>
      </c>
      <c r="M21" s="258">
        <v>0</v>
      </c>
      <c r="N21" s="731">
        <v>0</v>
      </c>
      <c r="O21" s="258">
        <v>0</v>
      </c>
      <c r="P21" s="258">
        <v>0</v>
      </c>
      <c r="Q21" s="258">
        <v>1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>
        <v>1.2418981481481482E-2</v>
      </c>
      <c r="X21" s="286">
        <v>6</v>
      </c>
      <c r="Y21" s="258">
        <v>12</v>
      </c>
      <c r="Z21" s="365">
        <f t="shared" si="2"/>
        <v>-6</v>
      </c>
      <c r="AA21" s="279">
        <v>8</v>
      </c>
      <c r="AB21" s="280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1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7</v>
      </c>
      <c r="T22" s="256">
        <v>10</v>
      </c>
      <c r="U22" s="256">
        <f t="shared" si="5"/>
        <v>17</v>
      </c>
      <c r="V22" s="763">
        <f t="shared" si="6"/>
        <v>0.41176470588235292</v>
      </c>
      <c r="W22" s="264">
        <v>9.7453703703703713E-3</v>
      </c>
      <c r="X22" s="255">
        <v>10</v>
      </c>
      <c r="Y22" s="256">
        <v>11</v>
      </c>
      <c r="Z22" s="236">
        <f t="shared" si="2"/>
        <v>-1</v>
      </c>
      <c r="AA22" s="200">
        <v>9</v>
      </c>
      <c r="AB22" s="112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1</v>
      </c>
      <c r="F23" s="727">
        <f t="shared" si="1"/>
        <v>1</v>
      </c>
      <c r="G23" s="286">
        <v>0</v>
      </c>
      <c r="H23" s="258">
        <v>1</v>
      </c>
      <c r="I23" s="258">
        <v>2</v>
      </c>
      <c r="J23" s="731">
        <v>2</v>
      </c>
      <c r="K23" s="757">
        <f t="shared" si="3"/>
        <v>1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13</v>
      </c>
      <c r="T23" s="258">
        <v>2</v>
      </c>
      <c r="U23" s="258">
        <f t="shared" si="5"/>
        <v>15</v>
      </c>
      <c r="V23" s="762">
        <f t="shared" si="6"/>
        <v>0.8666666666666667</v>
      </c>
      <c r="W23" s="265">
        <v>1.2719907407407407E-2</v>
      </c>
      <c r="X23" s="286">
        <v>7</v>
      </c>
      <c r="Y23" s="258">
        <v>12</v>
      </c>
      <c r="Z23" s="365">
        <f t="shared" si="2"/>
        <v>-5</v>
      </c>
      <c r="AA23" s="279">
        <v>10</v>
      </c>
      <c r="AB23" s="280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199">
        <v>13</v>
      </c>
      <c r="AB24" s="108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79">
        <v>16</v>
      </c>
      <c r="AB25" s="280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2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6.6319444444444446E-3</v>
      </c>
      <c r="X26" s="255"/>
      <c r="Y26" s="256">
        <v>3</v>
      </c>
      <c r="Z26" s="236">
        <f t="shared" si="2"/>
        <v>-3</v>
      </c>
      <c r="AA26" s="199">
        <v>17</v>
      </c>
      <c r="AB26" s="108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2</v>
      </c>
      <c r="F27" s="727">
        <f t="shared" si="1"/>
        <v>2</v>
      </c>
      <c r="G27" s="286">
        <v>0</v>
      </c>
      <c r="H27" s="258">
        <v>1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2</v>
      </c>
      <c r="T27" s="258">
        <v>1</v>
      </c>
      <c r="U27" s="258">
        <f t="shared" si="5"/>
        <v>3</v>
      </c>
      <c r="V27" s="762">
        <f t="shared" si="6"/>
        <v>0.66666666666666663</v>
      </c>
      <c r="W27" s="265">
        <v>1.0995370370370371E-2</v>
      </c>
      <c r="X27" s="286">
        <v>7</v>
      </c>
      <c r="Y27" s="258">
        <v>12</v>
      </c>
      <c r="Z27" s="365">
        <f t="shared" si="2"/>
        <v>-5</v>
      </c>
      <c r="AA27" s="279">
        <v>18</v>
      </c>
      <c r="AB27" s="280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>
        <v>6.6550925925925935E-3</v>
      </c>
      <c r="X28" s="255">
        <v>1</v>
      </c>
      <c r="Y28" s="256">
        <v>2</v>
      </c>
      <c r="Z28" s="236">
        <f t="shared" si="2"/>
        <v>-1</v>
      </c>
      <c r="AA28" s="199">
        <v>19</v>
      </c>
      <c r="AB28" s="108" t="s">
        <v>84</v>
      </c>
    </row>
    <row r="29" spans="1:28" s="9" customFormat="1" ht="16.5" customHeight="1">
      <c r="A29" s="520">
        <v>20</v>
      </c>
      <c r="B29" s="803" t="s">
        <v>85</v>
      </c>
      <c r="C29" s="804">
        <v>0</v>
      </c>
      <c r="D29" s="519">
        <v>0</v>
      </c>
      <c r="E29" s="520">
        <v>0</v>
      </c>
      <c r="F29" s="805">
        <f t="shared" si="1"/>
        <v>0</v>
      </c>
      <c r="G29" s="519">
        <v>0</v>
      </c>
      <c r="H29" s="520">
        <v>0</v>
      </c>
      <c r="I29" s="520">
        <v>0</v>
      </c>
      <c r="J29" s="806">
        <v>0</v>
      </c>
      <c r="K29" s="807" t="e">
        <f t="shared" si="3"/>
        <v>#DIV/0!</v>
      </c>
      <c r="L29" s="808" t="e">
        <f t="shared" si="4"/>
        <v>#DIV/0!</v>
      </c>
      <c r="M29" s="520">
        <v>0</v>
      </c>
      <c r="N29" s="806">
        <v>0</v>
      </c>
      <c r="O29" s="520">
        <v>0</v>
      </c>
      <c r="P29" s="520">
        <v>0</v>
      </c>
      <c r="Q29" s="520">
        <v>0</v>
      </c>
      <c r="R29" s="805">
        <v>0</v>
      </c>
      <c r="S29" s="519">
        <v>0</v>
      </c>
      <c r="T29" s="520">
        <v>0</v>
      </c>
      <c r="U29" s="520">
        <f t="shared" si="5"/>
        <v>0</v>
      </c>
      <c r="V29" s="809" t="e">
        <f t="shared" si="6"/>
        <v>#DIV/0!</v>
      </c>
      <c r="W29" s="518"/>
      <c r="X29" s="519"/>
      <c r="Y29" s="520"/>
      <c r="Z29" s="515">
        <f t="shared" si="2"/>
        <v>0</v>
      </c>
      <c r="AA29" s="279">
        <v>20</v>
      </c>
      <c r="AB29" s="280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2</v>
      </c>
      <c r="F30" s="346">
        <f t="shared" si="1"/>
        <v>2</v>
      </c>
      <c r="G30" s="255">
        <v>0</v>
      </c>
      <c r="H30" s="256">
        <v>1</v>
      </c>
      <c r="I30" s="256">
        <v>2</v>
      </c>
      <c r="J30" s="732">
        <v>2</v>
      </c>
      <c r="K30" s="755">
        <f t="shared" si="3"/>
        <v>1</v>
      </c>
      <c r="L30" s="756">
        <f t="shared" si="4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1</v>
      </c>
      <c r="T30" s="256">
        <v>0</v>
      </c>
      <c r="U30" s="256">
        <f t="shared" si="5"/>
        <v>1</v>
      </c>
      <c r="V30" s="763">
        <f t="shared" si="6"/>
        <v>1</v>
      </c>
      <c r="W30" s="264">
        <v>1.1921296296296298E-2</v>
      </c>
      <c r="X30" s="255">
        <v>11</v>
      </c>
      <c r="Y30" s="256">
        <v>9</v>
      </c>
      <c r="Z30" s="236">
        <f t="shared" si="2"/>
        <v>2</v>
      </c>
      <c r="AA30" s="199">
        <v>21</v>
      </c>
      <c r="AB30" s="108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1</v>
      </c>
      <c r="I31" s="258">
        <v>2</v>
      </c>
      <c r="J31" s="731">
        <v>2</v>
      </c>
      <c r="K31" s="757">
        <f t="shared" si="3"/>
        <v>1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1.4583333333333332E-2</v>
      </c>
      <c r="X31" s="286">
        <v>11</v>
      </c>
      <c r="Y31" s="258">
        <v>11</v>
      </c>
      <c r="Z31" s="365">
        <f t="shared" si="2"/>
        <v>0</v>
      </c>
      <c r="AA31" s="279">
        <v>22</v>
      </c>
      <c r="AB31" s="280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1</v>
      </c>
      <c r="E32" s="256">
        <v>0</v>
      </c>
      <c r="F32" s="346">
        <f t="shared" si="1"/>
        <v>1</v>
      </c>
      <c r="G32" s="255">
        <v>0</v>
      </c>
      <c r="H32" s="256">
        <v>1</v>
      </c>
      <c r="I32" s="256">
        <v>1</v>
      </c>
      <c r="J32" s="732">
        <v>1</v>
      </c>
      <c r="K32" s="755">
        <f t="shared" si="3"/>
        <v>1</v>
      </c>
      <c r="L32" s="756">
        <f t="shared" si="4"/>
        <v>1</v>
      </c>
      <c r="M32" s="256">
        <v>0</v>
      </c>
      <c r="N32" s="732">
        <v>0</v>
      </c>
      <c r="O32" s="256">
        <v>1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>
        <v>9.3634259259259261E-3</v>
      </c>
      <c r="X32" s="255">
        <v>10</v>
      </c>
      <c r="Y32" s="256">
        <v>10</v>
      </c>
      <c r="Z32" s="236">
        <f t="shared" si="2"/>
        <v>0</v>
      </c>
      <c r="AA32" s="199">
        <v>23</v>
      </c>
      <c r="AB32" s="108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1</v>
      </c>
      <c r="F33" s="727">
        <f t="shared" si="1"/>
        <v>1</v>
      </c>
      <c r="G33" s="286">
        <v>2</v>
      </c>
      <c r="H33" s="258">
        <v>1</v>
      </c>
      <c r="I33" s="258">
        <v>3</v>
      </c>
      <c r="J33" s="731">
        <v>3</v>
      </c>
      <c r="K33" s="757">
        <f t="shared" si="3"/>
        <v>1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1.275462962962963E-2</v>
      </c>
      <c r="X33" s="286">
        <v>13</v>
      </c>
      <c r="Y33" s="258">
        <v>11</v>
      </c>
      <c r="Z33" s="365">
        <f t="shared" si="2"/>
        <v>2</v>
      </c>
      <c r="AA33" s="279">
        <v>25</v>
      </c>
      <c r="AB33" s="280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199">
        <v>26</v>
      </c>
      <c r="AB34" s="108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1</v>
      </c>
      <c r="F35" s="727">
        <f t="shared" si="1"/>
        <v>1</v>
      </c>
      <c r="G35" s="286">
        <v>0</v>
      </c>
      <c r="H35" s="258">
        <v>1</v>
      </c>
      <c r="I35" s="258">
        <v>3</v>
      </c>
      <c r="J35" s="731">
        <v>3</v>
      </c>
      <c r="K35" s="757">
        <f t="shared" si="3"/>
        <v>1</v>
      </c>
      <c r="L35" s="758">
        <f t="shared" si="4"/>
        <v>0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9.0277777777777787E-3</v>
      </c>
      <c r="X35" s="286">
        <v>10</v>
      </c>
      <c r="Y35" s="258">
        <v>10</v>
      </c>
      <c r="Z35" s="365">
        <f t="shared" si="2"/>
        <v>0</v>
      </c>
      <c r="AA35" s="279">
        <v>27</v>
      </c>
      <c r="AB35" s="280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2</v>
      </c>
      <c r="H36" s="256">
        <v>0</v>
      </c>
      <c r="I36" s="256">
        <v>1</v>
      </c>
      <c r="J36" s="732">
        <v>1</v>
      </c>
      <c r="K36" s="755">
        <f t="shared" si="3"/>
        <v>1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1.0810185185185185E-2</v>
      </c>
      <c r="X36" s="255">
        <v>1</v>
      </c>
      <c r="Y36" s="256">
        <v>11</v>
      </c>
      <c r="Z36" s="236">
        <f t="shared" si="2"/>
        <v>-10</v>
      </c>
      <c r="AA36" s="199">
        <v>41</v>
      </c>
      <c r="AB36" s="108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4</v>
      </c>
      <c r="T37" s="258">
        <v>3</v>
      </c>
      <c r="U37" s="258">
        <f t="shared" si="5"/>
        <v>7</v>
      </c>
      <c r="V37" s="762">
        <f t="shared" si="6"/>
        <v>0.5714285714285714</v>
      </c>
      <c r="W37" s="265">
        <v>7.083333333333333E-3</v>
      </c>
      <c r="X37" s="286"/>
      <c r="Y37" s="258">
        <v>2</v>
      </c>
      <c r="Z37" s="365">
        <f t="shared" si="2"/>
        <v>-2</v>
      </c>
      <c r="AA37" s="199">
        <v>42</v>
      </c>
      <c r="AB37" s="108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>
        <v>1.0300925925925927E-2</v>
      </c>
      <c r="X38" s="255">
        <v>1</v>
      </c>
      <c r="Y38" s="256">
        <v>11</v>
      </c>
      <c r="Z38" s="236">
        <f t="shared" si="2"/>
        <v>-10</v>
      </c>
      <c r="AA38" s="199">
        <v>44</v>
      </c>
      <c r="AB38" s="108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1</v>
      </c>
      <c r="E39" s="258">
        <v>2</v>
      </c>
      <c r="F39" s="727">
        <f t="shared" si="1"/>
        <v>3</v>
      </c>
      <c r="G39" s="286">
        <v>2</v>
      </c>
      <c r="H39" s="258">
        <v>1</v>
      </c>
      <c r="I39" s="258">
        <v>3</v>
      </c>
      <c r="J39" s="731">
        <v>3</v>
      </c>
      <c r="K39" s="757">
        <f t="shared" si="3"/>
        <v>1</v>
      </c>
      <c r="L39" s="758">
        <f t="shared" si="4"/>
        <v>0.33333333333333331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14</v>
      </c>
      <c r="T39" s="258">
        <v>10</v>
      </c>
      <c r="U39" s="258">
        <f t="shared" si="5"/>
        <v>24</v>
      </c>
      <c r="V39" s="762">
        <f t="shared" si="6"/>
        <v>0.58333333333333337</v>
      </c>
      <c r="W39" s="265">
        <v>1.2187500000000002E-2</v>
      </c>
      <c r="X39" s="286">
        <v>14</v>
      </c>
      <c r="Y39" s="258">
        <v>11</v>
      </c>
      <c r="Z39" s="365">
        <f t="shared" si="2"/>
        <v>3</v>
      </c>
      <c r="AA39" s="200">
        <v>72</v>
      </c>
      <c r="AB39" s="108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6</v>
      </c>
      <c r="E42" s="261">
        <f t="shared" si="7"/>
        <v>12</v>
      </c>
      <c r="F42" s="728">
        <f t="shared" si="7"/>
        <v>18</v>
      </c>
      <c r="G42" s="260">
        <f t="shared" si="7"/>
        <v>8</v>
      </c>
      <c r="H42" s="261">
        <f t="shared" si="7"/>
        <v>15</v>
      </c>
      <c r="I42" s="261">
        <f t="shared" si="7"/>
        <v>33</v>
      </c>
      <c r="J42" s="733">
        <f t="shared" si="7"/>
        <v>33</v>
      </c>
      <c r="K42" s="759">
        <f>(J42/I42)</f>
        <v>1</v>
      </c>
      <c r="L42" s="760">
        <f>(D42/J42)</f>
        <v>0.18181818181818182</v>
      </c>
      <c r="M42" s="261">
        <f t="shared" ref="M42:T42" si="8">SUM(M16:M40)</f>
        <v>2</v>
      </c>
      <c r="N42" s="733">
        <f t="shared" si="8"/>
        <v>0</v>
      </c>
      <c r="O42" s="261">
        <f t="shared" si="8"/>
        <v>1</v>
      </c>
      <c r="P42" s="261">
        <f t="shared" si="8"/>
        <v>0</v>
      </c>
      <c r="Q42" s="261">
        <f t="shared" si="8"/>
        <v>1</v>
      </c>
      <c r="R42" s="728">
        <f t="shared" si="8"/>
        <v>0</v>
      </c>
      <c r="S42" s="260">
        <f t="shared" si="8"/>
        <v>41</v>
      </c>
      <c r="T42" s="261">
        <f t="shared" si="8"/>
        <v>26</v>
      </c>
      <c r="U42" s="261">
        <f>S42+T42</f>
        <v>67</v>
      </c>
      <c r="V42" s="764">
        <f>S42/(S42+T42)</f>
        <v>0.61194029850746268</v>
      </c>
      <c r="W42" s="259">
        <v>0</v>
      </c>
      <c r="X42" s="260">
        <v>0</v>
      </c>
      <c r="Y42" s="261">
        <v>0</v>
      </c>
      <c r="Z42" s="278">
        <f>SUM(Z16:Z39)</f>
        <v>-28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6</v>
      </c>
      <c r="D46" s="24">
        <f>C46/C12</f>
        <v>6</v>
      </c>
      <c r="E46" s="699"/>
      <c r="F46" s="692">
        <f>H12+I12</f>
        <v>4</v>
      </c>
      <c r="G46" s="24">
        <f>F46/C12</f>
        <v>4</v>
      </c>
      <c r="H46" s="699"/>
      <c r="I46" s="692">
        <f>J42</f>
        <v>33</v>
      </c>
      <c r="J46" s="24"/>
      <c r="K46" s="692"/>
      <c r="L46" s="72"/>
      <c r="M46" s="699"/>
      <c r="N46" s="692">
        <f>E12</f>
        <v>43</v>
      </c>
      <c r="O46" s="24"/>
      <c r="P46" s="24"/>
      <c r="Q46" s="692">
        <f>N42</f>
        <v>0</v>
      </c>
      <c r="R46" s="692">
        <v>0</v>
      </c>
      <c r="S46" s="692">
        <f>Q42</f>
        <v>1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v>2</v>
      </c>
      <c r="E49" s="699"/>
      <c r="F49" s="14"/>
      <c r="G49" s="15"/>
      <c r="H49" s="699"/>
      <c r="I49" s="43" t="s">
        <v>38</v>
      </c>
      <c r="J49" s="692">
        <v>1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5</v>
      </c>
      <c r="E50" s="699"/>
      <c r="F50" s="45"/>
      <c r="G50" s="65"/>
      <c r="H50" s="699"/>
      <c r="I50" s="45" t="s">
        <v>39</v>
      </c>
      <c r="J50" s="65">
        <v>4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0.4</v>
      </c>
      <c r="E51" s="699"/>
      <c r="F51" s="72"/>
      <c r="G51" s="72"/>
      <c r="H51" s="699"/>
      <c r="I51" s="158" t="s">
        <v>40</v>
      </c>
      <c r="J51" s="154">
        <f>(J49/J50)</f>
        <v>0.25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A3:B3"/>
    <mergeCell ref="A1:D1"/>
    <mergeCell ref="J1:K1"/>
    <mergeCell ref="J2:K2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{6A97E558-C1CC-E14F-BD12-1C3DDD0F21C0}</x14:id>
        </ext>
      </extLst>
    </cfRule>
  </conditionalFormatting>
  <conditionalFormatting sqref="V16:V41">
    <cfRule type="cellIs" dxfId="37" priority="15" operator="greaterThanOrEqual">
      <formula>0.5</formula>
    </cfRule>
  </conditionalFormatting>
  <conditionalFormatting sqref="Q11:R12">
    <cfRule type="top10" dxfId="36" priority="1" rank="10"/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A97E558-C1CC-E14F-BD12-1C3DDD0F21C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F1F3510F-431A-2041-A465-18FDB0C52CE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23AC9F61-652E-0F41-A4FA-6216466AC36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B6A55C35-E4DF-354E-A5DD-758CD6997BA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FAABD044-FB2C-674F-B005-AFB0BE72A22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86E5CC53-4DF6-D04E-B6F8-BAB59B7FBE7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B50C5D0D-F5CE-D847-A795-D7B5962B76A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53B1BF7C-58DB-6A4E-B5DD-FB2FC888C985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A9F1EE59-C092-7C44-9CDB-B57E65C0E04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7177B187-ABF3-3B4D-B090-F5A05CF08E9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90F40C8B-A4CF-2A44-B2DD-964C9EA648D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33EF7534-E42C-E849-A655-F7043C2182B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26CB8DA9-D322-6F4E-A643-E35F5E8F063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4ECCF334-6822-C142-B272-CABFA9041D1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5.33203125" customWidth="1"/>
    <col min="26" max="26" width="14.33203125" customWidth="1"/>
    <col min="28" max="28" width="20.5" customWidth="1"/>
  </cols>
  <sheetData>
    <row r="1" spans="1:28" s="1" customFormat="1" ht="16.5" customHeight="1">
      <c r="A1" s="1085" t="s">
        <v>123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5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110</v>
      </c>
      <c r="K2" s="1159"/>
      <c r="L2" s="694">
        <f>SUM(H12:I12)</f>
        <v>4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262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1.0369999999999999</v>
      </c>
      <c r="D8" s="769">
        <v>62.22</v>
      </c>
      <c r="E8" s="364">
        <v>32</v>
      </c>
      <c r="F8" s="382">
        <v>28</v>
      </c>
      <c r="G8" s="770">
        <f>F8/E8</f>
        <v>0.875</v>
      </c>
      <c r="H8" s="364">
        <v>4</v>
      </c>
      <c r="I8" s="364">
        <v>0</v>
      </c>
      <c r="J8" s="658">
        <f>H8/C8</f>
        <v>3.857280617164899</v>
      </c>
      <c r="K8" s="363">
        <v>1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L1</f>
        <v>5</v>
      </c>
      <c r="R11" s="1152"/>
      <c r="S11" s="784"/>
      <c r="T11" s="1152">
        <f>L2</f>
        <v>4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1.0369999999999999</v>
      </c>
      <c r="D12" s="739">
        <f>SUM(D5:D10)</f>
        <v>62.22</v>
      </c>
      <c r="E12" s="213">
        <f>SUM(E5:E10)</f>
        <v>32</v>
      </c>
      <c r="F12" s="526">
        <f>SUM(F5:F9)</f>
        <v>28</v>
      </c>
      <c r="G12" s="747">
        <f>F12/E12</f>
        <v>0.875</v>
      </c>
      <c r="H12" s="213">
        <f>SUM(H5:H9)</f>
        <v>4</v>
      </c>
      <c r="I12" s="213">
        <f>SUM(I5:I9)</f>
        <v>0</v>
      </c>
      <c r="J12" s="765">
        <f>H12/C12</f>
        <v>3.857280617164899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/>
      <c r="X16" s="522"/>
      <c r="Y16" s="523"/>
      <c r="Z16" s="515">
        <f t="shared" ref="Z16:Z40" si="2">SUM(X16-Y16)</f>
        <v>0</v>
      </c>
      <c r="AA16" s="199">
        <v>2</v>
      </c>
      <c r="AB16" s="108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2</v>
      </c>
      <c r="I17" s="258">
        <v>5</v>
      </c>
      <c r="J17" s="731">
        <v>2</v>
      </c>
      <c r="K17" s="757">
        <f t="shared" ref="K17:K39" si="3">(J17/I17)</f>
        <v>0.4</v>
      </c>
      <c r="L17" s="758">
        <f t="shared" ref="L17:L39" si="4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4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  <c r="AA17" s="279">
        <v>4</v>
      </c>
      <c r="AB17" s="280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2</v>
      </c>
      <c r="F18" s="346">
        <f t="shared" si="1"/>
        <v>2</v>
      </c>
      <c r="G18" s="255">
        <v>0</v>
      </c>
      <c r="H18" s="256">
        <v>0</v>
      </c>
      <c r="I18" s="256">
        <v>7</v>
      </c>
      <c r="J18" s="732">
        <v>6</v>
      </c>
      <c r="K18" s="755">
        <f t="shared" si="3"/>
        <v>0.8571428571428571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  <c r="AA18" s="199">
        <v>5</v>
      </c>
      <c r="AB18" s="108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1</v>
      </c>
      <c r="I19" s="258">
        <v>4</v>
      </c>
      <c r="J19" s="731">
        <v>2</v>
      </c>
      <c r="K19" s="757">
        <f t="shared" si="3"/>
        <v>0.5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2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  <c r="AA19" s="279">
        <v>6</v>
      </c>
      <c r="AB19" s="280" t="s">
        <v>75</v>
      </c>
    </row>
    <row r="20" spans="1:28" s="9" customFormat="1" ht="16.5" customHeight="1">
      <c r="A20" s="811">
        <v>7</v>
      </c>
      <c r="B20" s="812" t="s">
        <v>76</v>
      </c>
      <c r="C20" s="813">
        <v>0</v>
      </c>
      <c r="D20" s="814">
        <v>0</v>
      </c>
      <c r="E20" s="811">
        <v>0</v>
      </c>
      <c r="F20" s="815">
        <f t="shared" si="1"/>
        <v>0</v>
      </c>
      <c r="G20" s="814">
        <v>0</v>
      </c>
      <c r="H20" s="811">
        <v>0</v>
      </c>
      <c r="I20" s="811">
        <v>0</v>
      </c>
      <c r="J20" s="816">
        <v>0</v>
      </c>
      <c r="K20" s="817" t="e">
        <f t="shared" si="3"/>
        <v>#DIV/0!</v>
      </c>
      <c r="L20" s="818" t="e">
        <f t="shared" si="4"/>
        <v>#DIV/0!</v>
      </c>
      <c r="M20" s="811">
        <v>0</v>
      </c>
      <c r="N20" s="816">
        <v>0</v>
      </c>
      <c r="O20" s="811">
        <v>0</v>
      </c>
      <c r="P20" s="811">
        <v>0</v>
      </c>
      <c r="Q20" s="811">
        <v>0</v>
      </c>
      <c r="R20" s="815">
        <v>0</v>
      </c>
      <c r="S20" s="814">
        <v>0</v>
      </c>
      <c r="T20" s="811">
        <v>0</v>
      </c>
      <c r="U20" s="811">
        <f t="shared" si="5"/>
        <v>0</v>
      </c>
      <c r="V20" s="819" t="e">
        <f t="shared" si="6"/>
        <v>#DIV/0!</v>
      </c>
      <c r="W20" s="820"/>
      <c r="X20" s="814"/>
      <c r="Y20" s="811"/>
      <c r="Z20" s="821">
        <f t="shared" si="2"/>
        <v>0</v>
      </c>
      <c r="AA20" s="199">
        <v>7</v>
      </c>
      <c r="AB20" s="108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1</v>
      </c>
      <c r="E21" s="258">
        <v>0</v>
      </c>
      <c r="F21" s="727">
        <f t="shared" si="1"/>
        <v>1</v>
      </c>
      <c r="G21" s="286">
        <v>0</v>
      </c>
      <c r="H21" s="258">
        <v>-2</v>
      </c>
      <c r="I21" s="258">
        <v>5</v>
      </c>
      <c r="J21" s="731">
        <v>4</v>
      </c>
      <c r="K21" s="757">
        <f t="shared" si="3"/>
        <v>0.8</v>
      </c>
      <c r="L21" s="758">
        <f t="shared" si="4"/>
        <v>0.25</v>
      </c>
      <c r="M21" s="258">
        <v>0</v>
      </c>
      <c r="N21" s="731">
        <v>0</v>
      </c>
      <c r="O21" s="258">
        <v>1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/>
      <c r="X21" s="286"/>
      <c r="Y21" s="258"/>
      <c r="Z21" s="365">
        <f t="shared" si="2"/>
        <v>0</v>
      </c>
      <c r="AA21" s="279">
        <v>8</v>
      </c>
      <c r="AB21" s="280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1</v>
      </c>
      <c r="S22" s="255">
        <v>6</v>
      </c>
      <c r="T22" s="256">
        <v>1</v>
      </c>
      <c r="U22" s="256">
        <f t="shared" si="5"/>
        <v>7</v>
      </c>
      <c r="V22" s="763">
        <f t="shared" si="6"/>
        <v>0.8571428571428571</v>
      </c>
      <c r="W22" s="264"/>
      <c r="X22" s="255"/>
      <c r="Y22" s="256"/>
      <c r="Z22" s="236">
        <f t="shared" si="2"/>
        <v>0</v>
      </c>
      <c r="AA22" s="200">
        <v>9</v>
      </c>
      <c r="AB22" s="112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-2</v>
      </c>
      <c r="I23" s="258">
        <v>5</v>
      </c>
      <c r="J23" s="731">
        <v>3</v>
      </c>
      <c r="K23" s="757">
        <f t="shared" si="3"/>
        <v>0.6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16</v>
      </c>
      <c r="T23" s="258">
        <v>8</v>
      </c>
      <c r="U23" s="258">
        <f t="shared" si="5"/>
        <v>24</v>
      </c>
      <c r="V23" s="762">
        <f t="shared" si="6"/>
        <v>0.66666666666666663</v>
      </c>
      <c r="W23" s="265"/>
      <c r="X23" s="286"/>
      <c r="Y23" s="258"/>
      <c r="Z23" s="365">
        <f t="shared" si="2"/>
        <v>0</v>
      </c>
      <c r="AA23" s="279">
        <v>10</v>
      </c>
      <c r="AB23" s="280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199">
        <v>13</v>
      </c>
      <c r="AB24" s="108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79">
        <v>16</v>
      </c>
      <c r="AB25" s="280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  <c r="AA26" s="199">
        <v>17</v>
      </c>
      <c r="AB26" s="108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-1</v>
      </c>
      <c r="I27" s="258">
        <v>3</v>
      </c>
      <c r="J27" s="731">
        <v>1</v>
      </c>
      <c r="K27" s="757">
        <f t="shared" si="3"/>
        <v>0.33333333333333331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3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/>
      <c r="X27" s="286"/>
      <c r="Y27" s="258"/>
      <c r="Z27" s="365">
        <f t="shared" si="2"/>
        <v>0</v>
      </c>
      <c r="AA27" s="279">
        <v>18</v>
      </c>
      <c r="AB27" s="280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-1</v>
      </c>
      <c r="I28" s="256">
        <v>1</v>
      </c>
      <c r="J28" s="732">
        <v>1</v>
      </c>
      <c r="K28" s="755">
        <f t="shared" si="3"/>
        <v>1</v>
      </c>
      <c r="L28" s="756">
        <f t="shared" si="4"/>
        <v>0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  <c r="AA28" s="199">
        <v>19</v>
      </c>
      <c r="AB28" s="108" t="s">
        <v>84</v>
      </c>
    </row>
    <row r="29" spans="1:28" s="9" customFormat="1" ht="16.5" customHeight="1">
      <c r="A29" s="520">
        <v>20</v>
      </c>
      <c r="B29" s="803" t="s">
        <v>85</v>
      </c>
      <c r="C29" s="804">
        <v>0</v>
      </c>
      <c r="D29" s="519">
        <v>0</v>
      </c>
      <c r="E29" s="520">
        <v>0</v>
      </c>
      <c r="F29" s="805">
        <f t="shared" si="1"/>
        <v>0</v>
      </c>
      <c r="G29" s="519">
        <v>0</v>
      </c>
      <c r="H29" s="520">
        <v>0</v>
      </c>
      <c r="I29" s="520">
        <v>0</v>
      </c>
      <c r="J29" s="806">
        <v>0</v>
      </c>
      <c r="K29" s="807" t="e">
        <f t="shared" si="3"/>
        <v>#DIV/0!</v>
      </c>
      <c r="L29" s="808" t="e">
        <f t="shared" si="4"/>
        <v>#DIV/0!</v>
      </c>
      <c r="M29" s="520">
        <v>0</v>
      </c>
      <c r="N29" s="806">
        <v>0</v>
      </c>
      <c r="O29" s="520">
        <v>0</v>
      </c>
      <c r="P29" s="520">
        <v>0</v>
      </c>
      <c r="Q29" s="520">
        <v>0</v>
      </c>
      <c r="R29" s="805">
        <v>0</v>
      </c>
      <c r="S29" s="519">
        <v>0</v>
      </c>
      <c r="T29" s="520">
        <v>0</v>
      </c>
      <c r="U29" s="520">
        <f t="shared" si="5"/>
        <v>0</v>
      </c>
      <c r="V29" s="809" t="e">
        <f t="shared" si="6"/>
        <v>#DIV/0!</v>
      </c>
      <c r="W29" s="518"/>
      <c r="X29" s="519"/>
      <c r="Y29" s="520"/>
      <c r="Z29" s="515">
        <f t="shared" si="2"/>
        <v>0</v>
      </c>
      <c r="AA29" s="279">
        <v>20</v>
      </c>
      <c r="AB29" s="280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2</v>
      </c>
      <c r="F30" s="346">
        <f t="shared" si="1"/>
        <v>2</v>
      </c>
      <c r="G30" s="255">
        <v>0</v>
      </c>
      <c r="H30" s="256">
        <v>2</v>
      </c>
      <c r="I30" s="256">
        <v>4</v>
      </c>
      <c r="J30" s="732">
        <v>3</v>
      </c>
      <c r="K30" s="755">
        <f t="shared" si="3"/>
        <v>0.75</v>
      </c>
      <c r="L30" s="756">
        <f t="shared" si="4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  <c r="AA30" s="199">
        <v>21</v>
      </c>
      <c r="AB30" s="108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-1</v>
      </c>
      <c r="I31" s="258">
        <v>7</v>
      </c>
      <c r="J31" s="731">
        <v>6</v>
      </c>
      <c r="K31" s="757">
        <f t="shared" si="3"/>
        <v>0.8571428571428571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2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  <c r="AA31" s="279">
        <v>22</v>
      </c>
      <c r="AB31" s="280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2</v>
      </c>
      <c r="F32" s="346">
        <f t="shared" si="1"/>
        <v>2</v>
      </c>
      <c r="G32" s="255">
        <v>0</v>
      </c>
      <c r="H32" s="256">
        <v>1</v>
      </c>
      <c r="I32" s="256">
        <v>3</v>
      </c>
      <c r="J32" s="732">
        <v>3</v>
      </c>
      <c r="K32" s="755">
        <f t="shared" si="3"/>
        <v>1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2</v>
      </c>
      <c r="S32" s="255">
        <v>1</v>
      </c>
      <c r="T32" s="256">
        <v>1</v>
      </c>
      <c r="U32" s="256">
        <f t="shared" si="5"/>
        <v>2</v>
      </c>
      <c r="V32" s="763">
        <f t="shared" si="6"/>
        <v>0.5</v>
      </c>
      <c r="W32" s="264"/>
      <c r="X32" s="255"/>
      <c r="Y32" s="256"/>
      <c r="Z32" s="236">
        <f t="shared" si="2"/>
        <v>0</v>
      </c>
      <c r="AA32" s="199">
        <v>23</v>
      </c>
      <c r="AB32" s="108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2</v>
      </c>
      <c r="F33" s="727">
        <f t="shared" si="1"/>
        <v>2</v>
      </c>
      <c r="G33" s="286">
        <v>2</v>
      </c>
      <c r="H33" s="258">
        <v>1</v>
      </c>
      <c r="I33" s="258">
        <v>14</v>
      </c>
      <c r="J33" s="731">
        <v>12</v>
      </c>
      <c r="K33" s="757">
        <f t="shared" si="3"/>
        <v>0.8571428571428571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1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  <c r="AA33" s="279">
        <v>25</v>
      </c>
      <c r="AB33" s="280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199">
        <v>26</v>
      </c>
      <c r="AB34" s="108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1</v>
      </c>
      <c r="J35" s="731">
        <v>1</v>
      </c>
      <c r="K35" s="757">
        <f t="shared" si="3"/>
        <v>1</v>
      </c>
      <c r="L35" s="758">
        <f t="shared" si="4"/>
        <v>0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  <c r="AA35" s="279">
        <v>27</v>
      </c>
      <c r="AB35" s="280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2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  <c r="AA36" s="199">
        <v>41</v>
      </c>
      <c r="AB36" s="108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2</v>
      </c>
      <c r="E37" s="258">
        <v>1</v>
      </c>
      <c r="F37" s="727">
        <f t="shared" si="1"/>
        <v>3</v>
      </c>
      <c r="G37" s="286">
        <v>0</v>
      </c>
      <c r="H37" s="258">
        <v>2</v>
      </c>
      <c r="I37" s="258">
        <v>8</v>
      </c>
      <c r="J37" s="731">
        <v>8</v>
      </c>
      <c r="K37" s="757">
        <f t="shared" si="3"/>
        <v>1</v>
      </c>
      <c r="L37" s="758">
        <f t="shared" si="4"/>
        <v>0.25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7</v>
      </c>
      <c r="T37" s="258">
        <v>5</v>
      </c>
      <c r="U37" s="258">
        <f t="shared" si="5"/>
        <v>12</v>
      </c>
      <c r="V37" s="762">
        <f t="shared" si="6"/>
        <v>0.58333333333333337</v>
      </c>
      <c r="W37" s="265"/>
      <c r="X37" s="286"/>
      <c r="Y37" s="258"/>
      <c r="Z37" s="365">
        <f t="shared" si="2"/>
        <v>0</v>
      </c>
      <c r="AA37" s="199">
        <v>42</v>
      </c>
      <c r="AB37" s="108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1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  <c r="AA38" s="199">
        <v>44</v>
      </c>
      <c r="AB38" s="108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2</v>
      </c>
      <c r="E39" s="258">
        <v>0</v>
      </c>
      <c r="F39" s="727">
        <f t="shared" si="1"/>
        <v>2</v>
      </c>
      <c r="G39" s="286">
        <v>0</v>
      </c>
      <c r="H39" s="258">
        <v>2</v>
      </c>
      <c r="I39" s="258">
        <v>5</v>
      </c>
      <c r="J39" s="731">
        <v>3</v>
      </c>
      <c r="K39" s="757">
        <f t="shared" si="3"/>
        <v>0.6</v>
      </c>
      <c r="L39" s="758">
        <f t="shared" si="4"/>
        <v>0.66666666666666663</v>
      </c>
      <c r="M39" s="258">
        <v>0</v>
      </c>
      <c r="N39" s="731">
        <v>0</v>
      </c>
      <c r="O39" s="258">
        <v>0</v>
      </c>
      <c r="P39" s="258">
        <v>1</v>
      </c>
      <c r="Q39" s="258">
        <v>0</v>
      </c>
      <c r="R39" s="727">
        <v>1</v>
      </c>
      <c r="S39" s="286">
        <v>10</v>
      </c>
      <c r="T39" s="258">
        <v>10</v>
      </c>
      <c r="U39" s="258">
        <f t="shared" si="5"/>
        <v>20</v>
      </c>
      <c r="V39" s="762">
        <f t="shared" si="6"/>
        <v>0.5</v>
      </c>
      <c r="W39" s="265"/>
      <c r="X39" s="286"/>
      <c r="Y39" s="258"/>
      <c r="Z39" s="365">
        <f t="shared" si="2"/>
        <v>0</v>
      </c>
      <c r="AA39" s="200">
        <v>72</v>
      </c>
      <c r="AB39" s="108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5</v>
      </c>
      <c r="E42" s="261">
        <f t="shared" si="7"/>
        <v>9</v>
      </c>
      <c r="F42" s="728">
        <f t="shared" si="7"/>
        <v>14</v>
      </c>
      <c r="G42" s="260">
        <f t="shared" si="7"/>
        <v>2</v>
      </c>
      <c r="H42" s="261">
        <f t="shared" si="7"/>
        <v>4</v>
      </c>
      <c r="I42" s="261">
        <f t="shared" si="7"/>
        <v>72</v>
      </c>
      <c r="J42" s="733">
        <f t="shared" si="7"/>
        <v>55</v>
      </c>
      <c r="K42" s="759">
        <f>(J42/I42)</f>
        <v>0.76388888888888884</v>
      </c>
      <c r="L42" s="760">
        <f>(D42/J42)</f>
        <v>9.0909090909090912E-2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1</v>
      </c>
      <c r="P42" s="261">
        <f t="shared" si="8"/>
        <v>1</v>
      </c>
      <c r="Q42" s="261">
        <f t="shared" si="8"/>
        <v>0</v>
      </c>
      <c r="R42" s="728">
        <f t="shared" si="8"/>
        <v>19</v>
      </c>
      <c r="S42" s="260">
        <f t="shared" si="8"/>
        <v>40</v>
      </c>
      <c r="T42" s="261">
        <f t="shared" si="8"/>
        <v>25</v>
      </c>
      <c r="U42" s="261">
        <f>S42+T42</f>
        <v>65</v>
      </c>
      <c r="V42" s="764">
        <f>S42/(S42+T42)</f>
        <v>0.61538461538461542</v>
      </c>
      <c r="W42" s="259">
        <v>0</v>
      </c>
      <c r="X42" s="260">
        <v>0</v>
      </c>
      <c r="Y42" s="261">
        <v>0</v>
      </c>
      <c r="Z42" s="278">
        <v>-6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5</v>
      </c>
      <c r="D46" s="24">
        <f>C46/C12</f>
        <v>4.821600771456124</v>
      </c>
      <c r="E46" s="699"/>
      <c r="F46" s="692">
        <f>H12+I12</f>
        <v>4</v>
      </c>
      <c r="G46" s="24">
        <f>F46/C12</f>
        <v>3.857280617164899</v>
      </c>
      <c r="H46" s="699"/>
      <c r="I46" s="692">
        <f>J42</f>
        <v>55</v>
      </c>
      <c r="J46" s="24"/>
      <c r="K46" s="692"/>
      <c r="L46" s="72"/>
      <c r="M46" s="699"/>
      <c r="N46" s="692">
        <f>E12</f>
        <v>32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1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1</v>
      </c>
      <c r="E50" s="699"/>
      <c r="F50" s="45"/>
      <c r="G50" s="65"/>
      <c r="H50" s="699"/>
      <c r="I50" s="45" t="s">
        <v>39</v>
      </c>
      <c r="J50" s="65">
        <v>1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</v>
      </c>
      <c r="E51" s="699"/>
      <c r="F51" s="72"/>
      <c r="G51" s="72"/>
      <c r="H51" s="699"/>
      <c r="I51" s="158" t="s">
        <v>40</v>
      </c>
      <c r="J51" s="154">
        <f>(J49/J50)</f>
        <v>1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{3040E686-16DF-584F-A505-E048BC19E797}</x14:id>
        </ext>
      </extLst>
    </cfRule>
  </conditionalFormatting>
  <conditionalFormatting sqref="V16:V41">
    <cfRule type="cellIs" dxfId="35" priority="15" operator="greaterThanOrEqual">
      <formula>0.5</formula>
    </cfRule>
  </conditionalFormatting>
  <conditionalFormatting sqref="Q11:R12">
    <cfRule type="top10" dxfId="34" priority="1" rank="10"/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040E686-16DF-584F-A505-E048BC19E79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8897FD98-8A5E-3E4F-A74B-A486F2CB55E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86FCD4E0-A1E4-5941-B816-F8D82E41F62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0E899313-89D8-414B-8F40-0BC51972D7C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1739771B-EACB-B24D-A880-0449A50D143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525C910C-5BD1-4643-B32A-9153D18FB92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90572DA1-9628-A44E-8C1B-05A8664A79A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50EBEF2D-563E-254D-8C32-DFC14EC0391C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6CA0CF46-E464-1243-9270-067A3636327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1AC42D6F-21C6-E342-857B-32CE4927A2B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3617263C-22E4-4147-90A8-7CBD780B1E0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FDD9B88C-BE8B-1A47-B741-D8C97FE11D2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9DEEC1C2-4F2C-004E-85BE-714E9A6796A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8913570A-E18C-ED45-BC47-AEBF4EB9FDA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3.33203125" customWidth="1"/>
    <col min="26" max="26" width="13.83203125" customWidth="1"/>
    <col min="28" max="28" width="20" customWidth="1"/>
  </cols>
  <sheetData>
    <row r="1" spans="1:28" s="1" customFormat="1" ht="16.5" customHeight="1">
      <c r="A1" s="1085" t="s">
        <v>129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2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111</v>
      </c>
      <c r="K2" s="1159"/>
      <c r="L2" s="694">
        <f>SUM(H12:I12)</f>
        <v>3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263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0.98199999999999998</v>
      </c>
      <c r="D8" s="769">
        <v>58.92</v>
      </c>
      <c r="E8" s="364">
        <v>35</v>
      </c>
      <c r="F8" s="382">
        <v>32</v>
      </c>
      <c r="G8" s="770">
        <f>F8/E8</f>
        <v>0.91428571428571426</v>
      </c>
      <c r="H8" s="364">
        <v>3</v>
      </c>
      <c r="I8" s="364">
        <v>0</v>
      </c>
      <c r="J8" s="658">
        <f>H8/C8</f>
        <v>3.0549898167006111</v>
      </c>
      <c r="K8" s="363">
        <v>0</v>
      </c>
      <c r="L8" s="364">
        <v>1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1.8000000000000002E-2</v>
      </c>
      <c r="D10" s="769">
        <v>1.08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/>
      <c r="R11" s="1152"/>
      <c r="S11" s="784"/>
      <c r="T11" s="1152"/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35</v>
      </c>
      <c r="F12" s="526">
        <f>SUM(F5:F9)</f>
        <v>32</v>
      </c>
      <c r="G12" s="747">
        <f>F12/E12</f>
        <v>0.91428571428571426</v>
      </c>
      <c r="H12" s="213">
        <f>SUM(H5:H9)</f>
        <v>3</v>
      </c>
      <c r="I12" s="213">
        <f>SUM(I5:I9)</f>
        <v>0</v>
      </c>
      <c r="J12" s="765">
        <f>H12/C12</f>
        <v>3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256">
        <v>2</v>
      </c>
      <c r="B16" s="729" t="s">
        <v>72</v>
      </c>
      <c r="C16" s="316">
        <v>1</v>
      </c>
      <c r="D16" s="255">
        <v>0</v>
      </c>
      <c r="E16" s="256">
        <v>0</v>
      </c>
      <c r="F16" s="346">
        <f t="shared" ref="F16:F39" si="1">SUM(D16:E16)</f>
        <v>0</v>
      </c>
      <c r="G16" s="221">
        <v>14</v>
      </c>
      <c r="H16" s="256">
        <v>0</v>
      </c>
      <c r="I16" s="256">
        <v>0</v>
      </c>
      <c r="J16" s="732">
        <v>0</v>
      </c>
      <c r="K16" s="755" t="e">
        <f>(J16/I16)</f>
        <v>#DIV/0!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2</v>
      </c>
      <c r="T16" s="693">
        <v>3</v>
      </c>
      <c r="U16" s="693">
        <f>S16+T16</f>
        <v>5</v>
      </c>
      <c r="V16" s="761">
        <f>S16/(S16+T16)</f>
        <v>0.4</v>
      </c>
      <c r="W16" s="264"/>
      <c r="X16" s="255"/>
      <c r="Y16" s="256"/>
      <c r="Z16" s="236">
        <f t="shared" ref="Z16:Z40" si="2">SUM(X16-Y16)</f>
        <v>0</v>
      </c>
      <c r="AA16" s="221">
        <v>2</v>
      </c>
      <c r="AB16" s="285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1</v>
      </c>
      <c r="F17" s="727">
        <f t="shared" si="1"/>
        <v>1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39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2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1.5486111111111112E-2</v>
      </c>
      <c r="X17" s="286">
        <v>14</v>
      </c>
      <c r="Y17" s="258">
        <v>6</v>
      </c>
      <c r="Z17" s="365">
        <f t="shared" si="2"/>
        <v>8</v>
      </c>
      <c r="AA17" s="286">
        <v>4</v>
      </c>
      <c r="AB17" s="287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2</v>
      </c>
      <c r="H18" s="256">
        <v>0</v>
      </c>
      <c r="I18" s="256">
        <v>1</v>
      </c>
      <c r="J18" s="732">
        <v>1</v>
      </c>
      <c r="K18" s="755">
        <f t="shared" si="3"/>
        <v>1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1.1840277777777778E-2</v>
      </c>
      <c r="X18" s="255">
        <v>9</v>
      </c>
      <c r="Y18" s="256">
        <v>8</v>
      </c>
      <c r="Z18" s="236">
        <f t="shared" si="2"/>
        <v>1</v>
      </c>
      <c r="AA18" s="255">
        <v>5</v>
      </c>
      <c r="AB18" s="262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1</v>
      </c>
      <c r="E19" s="258">
        <v>0</v>
      </c>
      <c r="F19" s="727">
        <f t="shared" si="1"/>
        <v>1</v>
      </c>
      <c r="G19" s="286">
        <v>4</v>
      </c>
      <c r="H19" s="258">
        <v>0</v>
      </c>
      <c r="I19" s="258">
        <v>5</v>
      </c>
      <c r="J19" s="731">
        <v>5</v>
      </c>
      <c r="K19" s="757">
        <f t="shared" si="3"/>
        <v>1</v>
      </c>
      <c r="L19" s="758">
        <f t="shared" si="4"/>
        <v>0.2</v>
      </c>
      <c r="M19" s="258">
        <v>1</v>
      </c>
      <c r="N19" s="731">
        <v>0</v>
      </c>
      <c r="O19" s="258">
        <v>0</v>
      </c>
      <c r="P19" s="258">
        <v>0</v>
      </c>
      <c r="Q19" s="258">
        <v>0</v>
      </c>
      <c r="R19" s="727">
        <v>1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1.7002314814814814E-2</v>
      </c>
      <c r="X19" s="286">
        <v>16</v>
      </c>
      <c r="Y19" s="258">
        <v>5</v>
      </c>
      <c r="Z19" s="365">
        <f t="shared" si="2"/>
        <v>11</v>
      </c>
      <c r="AA19" s="286">
        <v>6</v>
      </c>
      <c r="AB19" s="287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255">
        <v>7</v>
      </c>
      <c r="AB20" s="262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0</v>
      </c>
      <c r="F21" s="727">
        <f t="shared" si="1"/>
        <v>0</v>
      </c>
      <c r="G21" s="286">
        <v>2</v>
      </c>
      <c r="H21" s="258">
        <v>0</v>
      </c>
      <c r="I21" s="258">
        <v>4</v>
      </c>
      <c r="J21" s="731">
        <v>1</v>
      </c>
      <c r="K21" s="757">
        <f t="shared" si="3"/>
        <v>0.25</v>
      </c>
      <c r="L21" s="758">
        <f t="shared" si="4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>
        <v>1.4664351851851852E-2</v>
      </c>
      <c r="X21" s="286">
        <v>7</v>
      </c>
      <c r="Y21" s="258">
        <v>4</v>
      </c>
      <c r="Z21" s="365">
        <f t="shared" si="2"/>
        <v>3</v>
      </c>
      <c r="AA21" s="286">
        <v>8</v>
      </c>
      <c r="AB21" s="287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1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2</v>
      </c>
      <c r="S22" s="255">
        <v>5</v>
      </c>
      <c r="T22" s="256">
        <v>7</v>
      </c>
      <c r="U22" s="256">
        <f t="shared" si="5"/>
        <v>12</v>
      </c>
      <c r="V22" s="763">
        <f t="shared" si="6"/>
        <v>0.41666666666666669</v>
      </c>
      <c r="W22" s="264">
        <v>8.9583333333333338E-3</v>
      </c>
      <c r="X22" s="255">
        <v>7</v>
      </c>
      <c r="Y22" s="256">
        <v>5</v>
      </c>
      <c r="Z22" s="236">
        <f t="shared" si="2"/>
        <v>2</v>
      </c>
      <c r="AA22" s="288">
        <v>9</v>
      </c>
      <c r="AB22" s="245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1</v>
      </c>
      <c r="J23" s="731">
        <v>1</v>
      </c>
      <c r="K23" s="757">
        <f t="shared" si="3"/>
        <v>1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14</v>
      </c>
      <c r="T23" s="258">
        <v>8</v>
      </c>
      <c r="U23" s="258">
        <f t="shared" si="5"/>
        <v>22</v>
      </c>
      <c r="V23" s="762">
        <f t="shared" si="6"/>
        <v>0.63636363636363635</v>
      </c>
      <c r="W23" s="265">
        <v>1.34375E-2</v>
      </c>
      <c r="X23" s="286">
        <v>5</v>
      </c>
      <c r="Y23" s="258">
        <v>3</v>
      </c>
      <c r="Z23" s="365">
        <f t="shared" si="2"/>
        <v>2</v>
      </c>
      <c r="AA23" s="286">
        <v>10</v>
      </c>
      <c r="AB23" s="287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255">
        <v>13</v>
      </c>
      <c r="AB24" s="262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86">
        <v>16</v>
      </c>
      <c r="AB25" s="287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1</v>
      </c>
      <c r="J26" s="732">
        <v>1</v>
      </c>
      <c r="K26" s="755">
        <f t="shared" si="3"/>
        <v>1</v>
      </c>
      <c r="L26" s="756">
        <f t="shared" si="4"/>
        <v>0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3.414351851851852E-3</v>
      </c>
      <c r="X26" s="255">
        <v>1</v>
      </c>
      <c r="Y26" s="256">
        <v>3</v>
      </c>
      <c r="Z26" s="236">
        <f t="shared" si="2"/>
        <v>-2</v>
      </c>
      <c r="AA26" s="255">
        <v>17</v>
      </c>
      <c r="AB26" s="262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2</v>
      </c>
      <c r="H27" s="258">
        <v>0</v>
      </c>
      <c r="I27" s="258">
        <v>3</v>
      </c>
      <c r="J27" s="731">
        <v>2</v>
      </c>
      <c r="K27" s="757">
        <f t="shared" si="3"/>
        <v>0.66666666666666663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5</v>
      </c>
      <c r="S27" s="286">
        <v>1</v>
      </c>
      <c r="T27" s="258">
        <v>0</v>
      </c>
      <c r="U27" s="258">
        <f t="shared" si="5"/>
        <v>1</v>
      </c>
      <c r="V27" s="762">
        <f t="shared" si="6"/>
        <v>1</v>
      </c>
      <c r="W27" s="265">
        <v>1.4085648148148151E-2</v>
      </c>
      <c r="X27" s="286">
        <v>8</v>
      </c>
      <c r="Y27" s="258">
        <v>6</v>
      </c>
      <c r="Z27" s="365">
        <f t="shared" si="2"/>
        <v>2</v>
      </c>
      <c r="AA27" s="286">
        <v>18</v>
      </c>
      <c r="AB27" s="287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1</v>
      </c>
      <c r="J28" s="732">
        <v>1</v>
      </c>
      <c r="K28" s="755">
        <f t="shared" si="3"/>
        <v>1</v>
      </c>
      <c r="L28" s="756">
        <f t="shared" si="4"/>
        <v>0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>
        <v>2.8703703703703708E-3</v>
      </c>
      <c r="X28" s="255">
        <v>1</v>
      </c>
      <c r="Y28" s="256">
        <v>3</v>
      </c>
      <c r="Z28" s="236">
        <f t="shared" si="2"/>
        <v>-2</v>
      </c>
      <c r="AA28" s="255">
        <v>19</v>
      </c>
      <c r="AB28" s="262" t="s">
        <v>84</v>
      </c>
    </row>
    <row r="29" spans="1:28" s="9" customFormat="1" ht="16.5" customHeight="1">
      <c r="A29" s="520">
        <v>20</v>
      </c>
      <c r="B29" s="803" t="s">
        <v>85</v>
      </c>
      <c r="C29" s="804">
        <v>0</v>
      </c>
      <c r="D29" s="519">
        <v>0</v>
      </c>
      <c r="E29" s="520">
        <v>0</v>
      </c>
      <c r="F29" s="805">
        <f t="shared" si="1"/>
        <v>0</v>
      </c>
      <c r="G29" s="519">
        <v>0</v>
      </c>
      <c r="H29" s="520">
        <v>0</v>
      </c>
      <c r="I29" s="520">
        <v>0</v>
      </c>
      <c r="J29" s="806">
        <v>0</v>
      </c>
      <c r="K29" s="807" t="e">
        <f t="shared" si="3"/>
        <v>#DIV/0!</v>
      </c>
      <c r="L29" s="808" t="e">
        <f t="shared" si="4"/>
        <v>#DIV/0!</v>
      </c>
      <c r="M29" s="520">
        <v>0</v>
      </c>
      <c r="N29" s="806">
        <v>0</v>
      </c>
      <c r="O29" s="520">
        <v>0</v>
      </c>
      <c r="P29" s="520">
        <v>0</v>
      </c>
      <c r="Q29" s="520">
        <v>0</v>
      </c>
      <c r="R29" s="805">
        <v>0</v>
      </c>
      <c r="S29" s="519">
        <v>0</v>
      </c>
      <c r="T29" s="520">
        <v>0</v>
      </c>
      <c r="U29" s="520">
        <f t="shared" si="5"/>
        <v>0</v>
      </c>
      <c r="V29" s="809" t="e">
        <f t="shared" si="6"/>
        <v>#DIV/0!</v>
      </c>
      <c r="W29" s="518"/>
      <c r="X29" s="519"/>
      <c r="Y29" s="520"/>
      <c r="Z29" s="515">
        <f t="shared" si="2"/>
        <v>0</v>
      </c>
      <c r="AA29" s="286">
        <v>20</v>
      </c>
      <c r="AB29" s="287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4</v>
      </c>
      <c r="J30" s="732">
        <v>3</v>
      </c>
      <c r="K30" s="755">
        <f t="shared" si="3"/>
        <v>0.75</v>
      </c>
      <c r="L30" s="756">
        <f t="shared" si="4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1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>
        <v>9.6527777777777775E-3</v>
      </c>
      <c r="X30" s="255">
        <v>12</v>
      </c>
      <c r="Y30" s="256">
        <v>3</v>
      </c>
      <c r="Z30" s="236">
        <f t="shared" si="2"/>
        <v>9</v>
      </c>
      <c r="AA30" s="255">
        <v>21</v>
      </c>
      <c r="AB30" s="262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1</v>
      </c>
      <c r="F31" s="727">
        <f t="shared" si="1"/>
        <v>1</v>
      </c>
      <c r="G31" s="286">
        <v>0</v>
      </c>
      <c r="H31" s="258">
        <v>1</v>
      </c>
      <c r="I31" s="258">
        <v>1</v>
      </c>
      <c r="J31" s="731">
        <v>0</v>
      </c>
      <c r="K31" s="757">
        <f t="shared" si="3"/>
        <v>0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1.2546296296296297E-2</v>
      </c>
      <c r="X31" s="286">
        <v>7</v>
      </c>
      <c r="Y31" s="258">
        <v>9</v>
      </c>
      <c r="Z31" s="365">
        <f t="shared" si="2"/>
        <v>-2</v>
      </c>
      <c r="AA31" s="286">
        <v>22</v>
      </c>
      <c r="AB31" s="287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1</v>
      </c>
      <c r="F32" s="346">
        <f t="shared" si="1"/>
        <v>1</v>
      </c>
      <c r="G32" s="255">
        <v>0</v>
      </c>
      <c r="H32" s="256">
        <v>1</v>
      </c>
      <c r="I32" s="256">
        <v>3</v>
      </c>
      <c r="J32" s="732">
        <v>2</v>
      </c>
      <c r="K32" s="755">
        <f t="shared" si="3"/>
        <v>0.66666666666666663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2</v>
      </c>
      <c r="U32" s="256">
        <f t="shared" si="5"/>
        <v>2</v>
      </c>
      <c r="V32" s="763">
        <f t="shared" si="6"/>
        <v>0</v>
      </c>
      <c r="W32" s="264">
        <v>1.0115740740740741E-2</v>
      </c>
      <c r="X32" s="255">
        <v>9</v>
      </c>
      <c r="Y32" s="256">
        <v>3</v>
      </c>
      <c r="Z32" s="236">
        <f t="shared" si="2"/>
        <v>6</v>
      </c>
      <c r="AA32" s="255">
        <v>23</v>
      </c>
      <c r="AB32" s="262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2</v>
      </c>
      <c r="H33" s="258">
        <v>0</v>
      </c>
      <c r="I33" s="258">
        <v>1</v>
      </c>
      <c r="J33" s="731">
        <v>1</v>
      </c>
      <c r="K33" s="757">
        <f t="shared" si="3"/>
        <v>1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9.8611111111111104E-3</v>
      </c>
      <c r="X33" s="286">
        <v>13</v>
      </c>
      <c r="Y33" s="258">
        <v>3</v>
      </c>
      <c r="Z33" s="365">
        <f t="shared" si="2"/>
        <v>10</v>
      </c>
      <c r="AA33" s="286">
        <v>25</v>
      </c>
      <c r="AB33" s="287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255">
        <v>26</v>
      </c>
      <c r="AB34" s="262" t="s">
        <v>90</v>
      </c>
    </row>
    <row r="35" spans="1:28" s="9" customFormat="1" ht="16.5" customHeight="1">
      <c r="A35" s="520">
        <v>27</v>
      </c>
      <c r="B35" s="803" t="s">
        <v>91</v>
      </c>
      <c r="C35" s="804">
        <v>0</v>
      </c>
      <c r="D35" s="519">
        <v>0</v>
      </c>
      <c r="E35" s="520">
        <v>0</v>
      </c>
      <c r="F35" s="805">
        <f t="shared" si="1"/>
        <v>0</v>
      </c>
      <c r="G35" s="519">
        <v>0</v>
      </c>
      <c r="H35" s="520">
        <v>0</v>
      </c>
      <c r="I35" s="520">
        <v>0</v>
      </c>
      <c r="J35" s="806">
        <v>0</v>
      </c>
      <c r="K35" s="807" t="e">
        <f t="shared" si="3"/>
        <v>#DIV/0!</v>
      </c>
      <c r="L35" s="808" t="e">
        <f t="shared" si="4"/>
        <v>#DIV/0!</v>
      </c>
      <c r="M35" s="520">
        <v>0</v>
      </c>
      <c r="N35" s="806">
        <v>0</v>
      </c>
      <c r="O35" s="520">
        <v>0</v>
      </c>
      <c r="P35" s="520">
        <v>0</v>
      </c>
      <c r="Q35" s="520">
        <v>0</v>
      </c>
      <c r="R35" s="805">
        <v>0</v>
      </c>
      <c r="S35" s="519">
        <v>0</v>
      </c>
      <c r="T35" s="520">
        <v>0</v>
      </c>
      <c r="U35" s="520">
        <f t="shared" si="5"/>
        <v>0</v>
      </c>
      <c r="V35" s="809" t="e">
        <f t="shared" si="6"/>
        <v>#DIV/0!</v>
      </c>
      <c r="W35" s="518"/>
      <c r="X35" s="519"/>
      <c r="Y35" s="520"/>
      <c r="Z35" s="515">
        <f t="shared" si="2"/>
        <v>0</v>
      </c>
      <c r="AA35" s="286">
        <v>27</v>
      </c>
      <c r="AB35" s="287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1</v>
      </c>
      <c r="I36" s="256">
        <v>4</v>
      </c>
      <c r="J36" s="732">
        <v>4</v>
      </c>
      <c r="K36" s="755">
        <f t="shared" si="3"/>
        <v>1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2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1.3379629629629628E-2</v>
      </c>
      <c r="X36" s="255">
        <v>8</v>
      </c>
      <c r="Y36" s="256">
        <v>2</v>
      </c>
      <c r="Z36" s="236">
        <f t="shared" si="2"/>
        <v>6</v>
      </c>
      <c r="AA36" s="255">
        <v>41</v>
      </c>
      <c r="AB36" s="262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1</v>
      </c>
      <c r="E37" s="258">
        <v>0</v>
      </c>
      <c r="F37" s="727">
        <f t="shared" si="1"/>
        <v>1</v>
      </c>
      <c r="G37" s="286">
        <v>4</v>
      </c>
      <c r="H37" s="258">
        <v>1</v>
      </c>
      <c r="I37" s="258">
        <v>1</v>
      </c>
      <c r="J37" s="731">
        <v>1</v>
      </c>
      <c r="K37" s="757">
        <f t="shared" si="3"/>
        <v>1</v>
      </c>
      <c r="L37" s="758">
        <f t="shared" si="4"/>
        <v>1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0</v>
      </c>
      <c r="T37" s="258">
        <v>1</v>
      </c>
      <c r="U37" s="258">
        <f t="shared" si="5"/>
        <v>1</v>
      </c>
      <c r="V37" s="762">
        <f t="shared" si="6"/>
        <v>0</v>
      </c>
      <c r="W37" s="265">
        <v>8.1249999999999985E-3</v>
      </c>
      <c r="X37" s="286">
        <v>9</v>
      </c>
      <c r="Y37" s="258">
        <v>4</v>
      </c>
      <c r="Z37" s="365">
        <f t="shared" si="2"/>
        <v>5</v>
      </c>
      <c r="AA37" s="255">
        <v>42</v>
      </c>
      <c r="AB37" s="262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>
        <v>1.2430555555555554E-2</v>
      </c>
      <c r="X38" s="255">
        <v>6</v>
      </c>
      <c r="Y38" s="256">
        <v>2</v>
      </c>
      <c r="Z38" s="236">
        <f t="shared" si="2"/>
        <v>4</v>
      </c>
      <c r="AA38" s="255">
        <v>44</v>
      </c>
      <c r="AB38" s="262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1</v>
      </c>
      <c r="F39" s="727">
        <f t="shared" si="1"/>
        <v>1</v>
      </c>
      <c r="G39" s="286">
        <v>0</v>
      </c>
      <c r="H39" s="258">
        <v>0</v>
      </c>
      <c r="I39" s="258">
        <v>4</v>
      </c>
      <c r="J39" s="731">
        <v>2</v>
      </c>
      <c r="K39" s="757">
        <f t="shared" si="3"/>
        <v>0.5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17</v>
      </c>
      <c r="T39" s="258">
        <v>10</v>
      </c>
      <c r="U39" s="258">
        <f t="shared" si="5"/>
        <v>27</v>
      </c>
      <c r="V39" s="762">
        <f t="shared" si="6"/>
        <v>0.62962962962962965</v>
      </c>
      <c r="W39" s="265">
        <v>1.6192129629629629E-2</v>
      </c>
      <c r="X39" s="286">
        <v>18</v>
      </c>
      <c r="Y39" s="258">
        <v>6</v>
      </c>
      <c r="Z39" s="365">
        <f t="shared" si="2"/>
        <v>12</v>
      </c>
      <c r="AA39" s="288">
        <v>72</v>
      </c>
      <c r="AB39" s="262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2</v>
      </c>
      <c r="E42" s="261">
        <f t="shared" si="7"/>
        <v>4</v>
      </c>
      <c r="F42" s="728">
        <f t="shared" si="7"/>
        <v>6</v>
      </c>
      <c r="G42" s="260">
        <f t="shared" si="7"/>
        <v>30</v>
      </c>
      <c r="H42" s="261">
        <f t="shared" si="7"/>
        <v>5</v>
      </c>
      <c r="I42" s="261">
        <f t="shared" si="7"/>
        <v>34</v>
      </c>
      <c r="J42" s="733">
        <f t="shared" si="7"/>
        <v>25</v>
      </c>
      <c r="K42" s="759">
        <f>(J42/I42)</f>
        <v>0.73529411764705888</v>
      </c>
      <c r="L42" s="760">
        <f>(D42/J42)</f>
        <v>0.08</v>
      </c>
      <c r="M42" s="261">
        <f t="shared" ref="M42:T42" si="8">SUM(M16:M40)</f>
        <v>1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13</v>
      </c>
      <c r="S42" s="260">
        <f t="shared" si="8"/>
        <v>39</v>
      </c>
      <c r="T42" s="261">
        <f t="shared" si="8"/>
        <v>31</v>
      </c>
      <c r="U42" s="261">
        <f>S42+T42</f>
        <v>70</v>
      </c>
      <c r="V42" s="764">
        <f>S42/(S42+T42)</f>
        <v>0.55714285714285716</v>
      </c>
      <c r="W42" s="259">
        <v>0</v>
      </c>
      <c r="X42" s="260">
        <v>0</v>
      </c>
      <c r="Y42" s="261">
        <v>0</v>
      </c>
      <c r="Z42" s="278">
        <f>SUM(Z16:Z41)</f>
        <v>75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2</v>
      </c>
      <c r="D46" s="24">
        <f>C46/C12</f>
        <v>2</v>
      </c>
      <c r="E46" s="699"/>
      <c r="F46" s="692">
        <f>H12+I12</f>
        <v>3</v>
      </c>
      <c r="G46" s="24">
        <f>F46/C12</f>
        <v>3</v>
      </c>
      <c r="H46" s="699"/>
      <c r="I46" s="692">
        <f>J42</f>
        <v>25</v>
      </c>
      <c r="J46" s="24"/>
      <c r="K46" s="692"/>
      <c r="L46" s="72"/>
      <c r="M46" s="699"/>
      <c r="N46" s="692">
        <f>E12</f>
        <v>35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1</v>
      </c>
      <c r="E49" s="699"/>
      <c r="F49" s="14"/>
      <c r="G49" s="15"/>
      <c r="H49" s="699"/>
      <c r="I49" s="43" t="s">
        <v>38</v>
      </c>
      <c r="J49" s="692">
        <v>7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2</v>
      </c>
      <c r="E50" s="699"/>
      <c r="F50" s="45"/>
      <c r="G50" s="65"/>
      <c r="H50" s="699"/>
      <c r="I50" s="45" t="s">
        <v>39</v>
      </c>
      <c r="J50" s="65">
        <v>10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0.5</v>
      </c>
      <c r="E51" s="699"/>
      <c r="F51" s="72"/>
      <c r="G51" s="72"/>
      <c r="H51" s="699"/>
      <c r="I51" s="158" t="s">
        <v>40</v>
      </c>
      <c r="J51" s="154">
        <f>(J49/J50)</f>
        <v>0.7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{8F82A193-89DF-1E42-9F91-8989537048F6}</x14:id>
        </ext>
      </extLst>
    </cfRule>
  </conditionalFormatting>
  <conditionalFormatting sqref="V16:V41">
    <cfRule type="cellIs" dxfId="33" priority="15" operator="greaterThanOrEqual">
      <formula>0.5</formula>
    </cfRule>
  </conditionalFormatting>
  <conditionalFormatting sqref="Q11:R12">
    <cfRule type="top10" dxfId="32" priority="1" rank="10"/>
  </conditionalFormatting>
  <printOptions horizontalCentered="1" verticalCentered="1" gridLines="1"/>
  <pageMargins left="0.196850393700787" right="0.196850393700787" top="0.39370078740157499" bottom="0.196850393700787" header="0.196850393700787" footer="0"/>
  <headerFooter>
    <oddHeader>&amp;L&amp;"Arial,Bold Italic"&amp;14RYERSON  HOCKEY STATISTICS&amp;R&amp;"Arial,Bold Italic"&amp;11 &amp;14 2015-16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F82A193-89DF-1E42-9F91-8989537048F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6B0B2B91-01D9-B44B-8946-C034FC13F3B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55343FA6-11BB-DD48-A876-9846DA27B6E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8FFCE7E4-6B08-3A4E-B013-A97ECB7FC65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C660D10E-3315-FC49-8D13-43E66084BFF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B69C944E-2493-9C41-90E4-78C9BB0829D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CEF93394-DD47-6A40-BC41-40E694DDB88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185830DD-1EF7-B340-A014-13B1060DA13C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EB349E96-0767-274A-9244-2D2A4CF6548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2D1E37AC-797D-6B48-A225-7E2C0FE46FD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4EB7AD74-BC6C-2941-85CB-0359974D93A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4D5BD928-7938-9846-9ADD-60CE04ECC53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BF4E063A-6662-A14C-8ADA-235E6F20D22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7B1ADC9A-1C7E-F14A-B590-A95BF4AA6CB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S52"/>
  <sheetViews>
    <sheetView showRuler="0" workbookViewId="0"/>
  </sheetViews>
  <sheetFormatPr baseColWidth="10" defaultColWidth="0.6640625" defaultRowHeight="3.75" customHeight="1" x14ac:dyDescent="0"/>
  <cols>
    <col min="1" max="1" width="1.1640625" customWidth="1"/>
  </cols>
  <sheetData>
    <row r="1" spans="1:19" ht="3.75" customHeight="1">
      <c r="A1" s="1" t="s">
        <v>46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</row>
    <row r="2" spans="1:19" ht="3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</row>
    <row r="3" spans="1:19" ht="3.7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</row>
    <row r="4" spans="1:19" ht="3.7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</row>
    <row r="5" spans="1:19" ht="3.75" customHeight="1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</row>
    <row r="6" spans="1:19" ht="3.75" customHeight="1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</row>
    <row r="7" spans="1:19" ht="3.75" customHeight="1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</row>
    <row r="8" spans="1:19" ht="3.75" customHeight="1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</row>
    <row r="9" spans="1:19" ht="3.75" customHeight="1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</row>
    <row r="10" spans="1:19" ht="3.75" customHeight="1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</row>
    <row r="11" spans="1:19" ht="3.75" customHeight="1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</row>
    <row r="12" spans="1:19" ht="3.75" customHeight="1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</row>
    <row r="13" spans="1:19" ht="3.75" customHeight="1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</row>
    <row r="14" spans="1:19" ht="3.75" customHeight="1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</row>
    <row r="15" spans="1:19" ht="3.75" customHeight="1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</row>
    <row r="16" spans="1:19" ht="3.75" customHeight="1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</row>
    <row r="17" spans="1:19" ht="3.75" customHeight="1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</row>
    <row r="18" spans="1:19" ht="3.75" customHeight="1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</row>
    <row r="19" spans="1:19" ht="3.75" customHeight="1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</row>
    <row r="20" spans="1:19" ht="3.75" customHeight="1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</row>
    <row r="21" spans="1:19" ht="3.75" customHeight="1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</row>
    <row r="22" spans="1:19" ht="3.75" customHeight="1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</row>
    <row r="23" spans="1:19" ht="3.75" customHeight="1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</row>
    <row r="24" spans="1:19" ht="3.75" customHeight="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</row>
    <row r="25" spans="1:19" ht="3.75" customHeight="1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</row>
    <row r="26" spans="1:19" ht="3.75" customHeight="1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</row>
    <row r="27" spans="1:19" ht="3.75" customHeight="1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</row>
    <row r="28" spans="1:19" ht="3.75" customHeight="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</row>
    <row r="29" spans="1:19" ht="3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</row>
    <row r="30" spans="1:19" ht="3.75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</row>
    <row r="31" spans="1:19" ht="3.75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</row>
    <row r="32" spans="1:19" ht="3.75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</row>
    <row r="33" spans="1:19" ht="3.75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</row>
    <row r="34" spans="1:19" ht="3.75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</row>
    <row r="35" spans="1:19" ht="3.75" customHeight="1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</row>
    <row r="36" spans="1:19" ht="3.75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</row>
    <row r="37" spans="1:19" ht="3.75" customHeight="1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</row>
    <row r="38" spans="1:19" ht="3.75" customHeight="1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</row>
    <row r="39" spans="1:19" ht="3.75" customHeight="1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</row>
    <row r="40" spans="1:19" ht="3.75" customHeight="1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</row>
    <row r="41" spans="1:19" ht="3.75" customHeight="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</row>
    <row r="42" spans="1:19" ht="3.75" customHeight="1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</row>
    <row r="43" spans="1:19" ht="3.75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</row>
    <row r="44" spans="1:19" ht="3.75" customHeight="1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</row>
    <row r="45" spans="1:19" ht="3.75" customHeight="1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</row>
    <row r="46" spans="1:19" ht="3.75" customHeight="1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</row>
    <row r="47" spans="1:19" ht="3.75" customHeight="1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</row>
    <row r="48" spans="1:19" ht="3.75" customHeight="1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</row>
    <row r="49" spans="1:19" ht="3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</row>
    <row r="50" spans="1:19" ht="3.75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</row>
    <row r="51" spans="1:19" ht="3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</row>
    <row r="52" spans="1:19" ht="3.75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</row>
  </sheetData>
  <phoneticPr fontId="7" type="noConversion"/>
  <printOptions horizontalCentered="1" verticalCentered="1"/>
  <pageMargins left="0.19685039370078741" right="0.19685039370078741" top="0.19685039370078741" bottom="0.19685039370078741" header="0.19685039370078741" footer="0"/>
  <headerFooter>
    <oddHeader>&amp;L&amp;"Arial,Bold Italic"&amp;14RYERSON HOCKEY STATISTICS&amp;R&amp;"Arial,Bold Italic"&amp;11 &amp;14 2009-10  _x000D_EXHIBITION  STATISTICS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6.1640625" customWidth="1"/>
    <col min="26" max="26" width="21.1640625" customWidth="1"/>
    <col min="28" max="28" width="19.33203125" customWidth="1"/>
  </cols>
  <sheetData>
    <row r="1" spans="1:28" s="1" customFormat="1" ht="16.5" customHeight="1">
      <c r="A1" s="1085" t="s">
        <v>128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1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112</v>
      </c>
      <c r="K2" s="1159"/>
      <c r="L2" s="694">
        <f>SUM(H12:I12)</f>
        <v>6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264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1</v>
      </c>
      <c r="D9" s="738">
        <v>60</v>
      </c>
      <c r="E9" s="692">
        <v>43</v>
      </c>
      <c r="F9" s="379">
        <v>37</v>
      </c>
      <c r="G9" s="746">
        <f>F9/E9</f>
        <v>0.86046511627906974</v>
      </c>
      <c r="H9" s="692">
        <v>6</v>
      </c>
      <c r="I9" s="692">
        <v>0</v>
      </c>
      <c r="J9" s="349">
        <f>H9/C9</f>
        <v>6</v>
      </c>
      <c r="K9" s="221">
        <v>0</v>
      </c>
      <c r="L9" s="692">
        <v>1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L2</f>
        <v>6</v>
      </c>
      <c r="R11" s="1152"/>
      <c r="S11" s="784"/>
      <c r="T11" s="1152">
        <f>L1</f>
        <v>1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43</v>
      </c>
      <c r="F12" s="526">
        <f>SUM(F5:F9)</f>
        <v>37</v>
      </c>
      <c r="G12" s="747">
        <f>F12/E12</f>
        <v>0.86046511627906974</v>
      </c>
      <c r="H12" s="213">
        <f>SUM(H5:H9)</f>
        <v>6</v>
      </c>
      <c r="I12" s="213">
        <f>SUM(I5:I9)</f>
        <v>0</v>
      </c>
      <c r="J12" s="765">
        <f>H12/C12</f>
        <v>6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/>
      <c r="X16" s="522"/>
      <c r="Y16" s="523"/>
      <c r="Z16" s="515">
        <f t="shared" ref="Z16:Z40" si="2">SUM(X16-Y16)</f>
        <v>0</v>
      </c>
      <c r="AA16" s="221">
        <v>2</v>
      </c>
      <c r="AB16" s="285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-2</v>
      </c>
      <c r="I17" s="258">
        <v>2</v>
      </c>
      <c r="J17" s="731">
        <v>0</v>
      </c>
      <c r="K17" s="757">
        <f t="shared" ref="K17:K39" si="3">(J17/I17)</f>
        <v>0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1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1.4108796296296295E-2</v>
      </c>
      <c r="X17" s="286">
        <v>7</v>
      </c>
      <c r="Y17" s="258">
        <v>12</v>
      </c>
      <c r="Z17" s="365">
        <f t="shared" si="2"/>
        <v>-5</v>
      </c>
      <c r="AA17" s="286">
        <v>4</v>
      </c>
      <c r="AB17" s="287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-2</v>
      </c>
      <c r="I18" s="256">
        <v>6</v>
      </c>
      <c r="J18" s="732">
        <v>2</v>
      </c>
      <c r="K18" s="755">
        <f t="shared" si="3"/>
        <v>0.33333333333333331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1.283564814814815E-2</v>
      </c>
      <c r="X18" s="255">
        <v>10</v>
      </c>
      <c r="Y18" s="256">
        <v>12</v>
      </c>
      <c r="Z18" s="236">
        <f t="shared" si="2"/>
        <v>-2</v>
      </c>
      <c r="AA18" s="255">
        <v>5</v>
      </c>
      <c r="AB18" s="262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-1</v>
      </c>
      <c r="I19" s="258">
        <v>9</v>
      </c>
      <c r="J19" s="731">
        <v>4</v>
      </c>
      <c r="K19" s="757">
        <f t="shared" si="3"/>
        <v>0.44444444444444442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2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1.6944444444444443E-2</v>
      </c>
      <c r="X19" s="286">
        <v>11</v>
      </c>
      <c r="Y19" s="258">
        <v>15</v>
      </c>
      <c r="Z19" s="365">
        <f t="shared" si="2"/>
        <v>-4</v>
      </c>
      <c r="AA19" s="286">
        <v>6</v>
      </c>
      <c r="AB19" s="287" t="s">
        <v>75</v>
      </c>
    </row>
    <row r="20" spans="1:28" s="9" customFormat="1" ht="16.5" customHeight="1">
      <c r="A20" s="256">
        <v>7</v>
      </c>
      <c r="B20" s="729" t="s">
        <v>76</v>
      </c>
      <c r="C20" s="318">
        <v>1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>
        <v>3.7037037037037035E-4</v>
      </c>
      <c r="X20" s="255"/>
      <c r="Y20" s="256"/>
      <c r="Z20" s="236">
        <f t="shared" si="2"/>
        <v>0</v>
      </c>
      <c r="AA20" s="255">
        <v>7</v>
      </c>
      <c r="AB20" s="262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-1</v>
      </c>
      <c r="I21" s="258">
        <v>1</v>
      </c>
      <c r="J21" s="731">
        <v>1</v>
      </c>
      <c r="K21" s="757">
        <f t="shared" si="3"/>
        <v>1</v>
      </c>
      <c r="L21" s="758">
        <f t="shared" si="4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2</v>
      </c>
      <c r="S21" s="286">
        <v>0</v>
      </c>
      <c r="T21" s="258">
        <v>2</v>
      </c>
      <c r="U21" s="258">
        <f t="shared" si="5"/>
        <v>2</v>
      </c>
      <c r="V21" s="762">
        <f t="shared" si="6"/>
        <v>0</v>
      </c>
      <c r="W21" s="265">
        <v>1.3773148148148147E-2</v>
      </c>
      <c r="X21" s="286">
        <v>10</v>
      </c>
      <c r="Y21" s="258">
        <v>11</v>
      </c>
      <c r="Z21" s="365">
        <f t="shared" si="2"/>
        <v>-1</v>
      </c>
      <c r="AA21" s="286">
        <v>8</v>
      </c>
      <c r="AB21" s="287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-3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2</v>
      </c>
      <c r="S22" s="255">
        <v>8</v>
      </c>
      <c r="T22" s="256">
        <v>11</v>
      </c>
      <c r="U22" s="256">
        <f t="shared" si="5"/>
        <v>19</v>
      </c>
      <c r="V22" s="763">
        <f t="shared" si="6"/>
        <v>0.42105263157894735</v>
      </c>
      <c r="W22" s="264">
        <v>9.479166666666667E-3</v>
      </c>
      <c r="X22" s="255">
        <v>3</v>
      </c>
      <c r="Y22" s="256">
        <v>13</v>
      </c>
      <c r="Z22" s="236">
        <f t="shared" si="2"/>
        <v>-10</v>
      </c>
      <c r="AA22" s="288">
        <v>9</v>
      </c>
      <c r="AB22" s="245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-1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6</v>
      </c>
      <c r="T23" s="258">
        <v>14</v>
      </c>
      <c r="U23" s="258">
        <f t="shared" si="5"/>
        <v>20</v>
      </c>
      <c r="V23" s="762">
        <f t="shared" si="6"/>
        <v>0.3</v>
      </c>
      <c r="W23" s="265">
        <v>1.3993055555555555E-2</v>
      </c>
      <c r="X23" s="286">
        <v>10</v>
      </c>
      <c r="Y23" s="258">
        <v>11</v>
      </c>
      <c r="Z23" s="365">
        <f t="shared" si="2"/>
        <v>-1</v>
      </c>
      <c r="AA23" s="286">
        <v>10</v>
      </c>
      <c r="AB23" s="287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255">
        <v>13</v>
      </c>
      <c r="AB24" s="262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86">
        <v>16</v>
      </c>
      <c r="AB25" s="287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-1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1</v>
      </c>
      <c r="U26" s="256">
        <f t="shared" si="5"/>
        <v>1</v>
      </c>
      <c r="V26" s="763">
        <f t="shared" si="6"/>
        <v>0</v>
      </c>
      <c r="W26" s="264">
        <v>4.7800925925925919E-3</v>
      </c>
      <c r="X26" s="255">
        <v>3</v>
      </c>
      <c r="Y26" s="256">
        <v>6</v>
      </c>
      <c r="Z26" s="236">
        <f t="shared" si="2"/>
        <v>-3</v>
      </c>
      <c r="AA26" s="255">
        <v>17</v>
      </c>
      <c r="AB26" s="262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1</v>
      </c>
      <c r="F27" s="727">
        <f t="shared" si="1"/>
        <v>1</v>
      </c>
      <c r="G27" s="286">
        <v>4</v>
      </c>
      <c r="H27" s="258">
        <v>1</v>
      </c>
      <c r="I27" s="258">
        <v>2</v>
      </c>
      <c r="J27" s="731">
        <v>1</v>
      </c>
      <c r="K27" s="757">
        <f t="shared" si="3"/>
        <v>0.5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>
        <v>1.1770833333333333E-2</v>
      </c>
      <c r="X27" s="286">
        <v>13</v>
      </c>
      <c r="Y27" s="258">
        <v>9</v>
      </c>
      <c r="Z27" s="365">
        <f t="shared" si="2"/>
        <v>4</v>
      </c>
      <c r="AA27" s="286">
        <v>18</v>
      </c>
      <c r="AB27" s="287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-1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>
        <v>3.9467592592592592E-3</v>
      </c>
      <c r="X28" s="255">
        <v>4</v>
      </c>
      <c r="Y28" s="256">
        <v>6</v>
      </c>
      <c r="Z28" s="236">
        <f t="shared" si="2"/>
        <v>-2</v>
      </c>
      <c r="AA28" s="255">
        <v>19</v>
      </c>
      <c r="AB28" s="262" t="s">
        <v>84</v>
      </c>
    </row>
    <row r="29" spans="1:28" s="9" customFormat="1" ht="16.5" customHeight="1">
      <c r="A29" s="520">
        <v>20</v>
      </c>
      <c r="B29" s="803" t="s">
        <v>85</v>
      </c>
      <c r="C29" s="804">
        <v>0</v>
      </c>
      <c r="D29" s="519">
        <v>0</v>
      </c>
      <c r="E29" s="520">
        <v>0</v>
      </c>
      <c r="F29" s="805">
        <f t="shared" si="1"/>
        <v>0</v>
      </c>
      <c r="G29" s="519">
        <v>0</v>
      </c>
      <c r="H29" s="520">
        <v>0</v>
      </c>
      <c r="I29" s="520">
        <v>0</v>
      </c>
      <c r="J29" s="806">
        <v>0</v>
      </c>
      <c r="K29" s="807" t="e">
        <f t="shared" si="3"/>
        <v>#DIV/0!</v>
      </c>
      <c r="L29" s="808" t="e">
        <f t="shared" si="4"/>
        <v>#DIV/0!</v>
      </c>
      <c r="M29" s="520">
        <v>0</v>
      </c>
      <c r="N29" s="806">
        <v>0</v>
      </c>
      <c r="O29" s="520">
        <v>0</v>
      </c>
      <c r="P29" s="520">
        <v>0</v>
      </c>
      <c r="Q29" s="520">
        <v>0</v>
      </c>
      <c r="R29" s="805">
        <v>0</v>
      </c>
      <c r="S29" s="519">
        <v>0</v>
      </c>
      <c r="T29" s="520">
        <v>0</v>
      </c>
      <c r="U29" s="520">
        <f t="shared" si="5"/>
        <v>0</v>
      </c>
      <c r="V29" s="809" t="e">
        <f t="shared" si="6"/>
        <v>#DIV/0!</v>
      </c>
      <c r="W29" s="518"/>
      <c r="X29" s="519"/>
      <c r="Y29" s="520"/>
      <c r="Z29" s="515">
        <f t="shared" si="2"/>
        <v>0</v>
      </c>
      <c r="AA29" s="286">
        <v>20</v>
      </c>
      <c r="AB29" s="287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-1</v>
      </c>
      <c r="I30" s="256">
        <v>7</v>
      </c>
      <c r="J30" s="732">
        <v>7</v>
      </c>
      <c r="K30" s="755">
        <f t="shared" si="3"/>
        <v>1</v>
      </c>
      <c r="L30" s="756">
        <f t="shared" si="4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2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>
        <v>1.5057870370370369E-2</v>
      </c>
      <c r="X30" s="255">
        <v>7</v>
      </c>
      <c r="Y30" s="256">
        <v>9</v>
      </c>
      <c r="Z30" s="236">
        <f t="shared" si="2"/>
        <v>-2</v>
      </c>
      <c r="AA30" s="255">
        <v>21</v>
      </c>
      <c r="AB30" s="262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-1</v>
      </c>
      <c r="I31" s="258">
        <v>3</v>
      </c>
      <c r="J31" s="731">
        <v>2</v>
      </c>
      <c r="K31" s="757">
        <f t="shared" si="3"/>
        <v>0.66666666666666663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1.5219907407407409E-2</v>
      </c>
      <c r="X31" s="286">
        <v>9</v>
      </c>
      <c r="Y31" s="258">
        <v>14</v>
      </c>
      <c r="Z31" s="365">
        <f t="shared" si="2"/>
        <v>-5</v>
      </c>
      <c r="AA31" s="286">
        <v>22</v>
      </c>
      <c r="AB31" s="287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-3</v>
      </c>
      <c r="I32" s="256">
        <v>3</v>
      </c>
      <c r="J32" s="732">
        <v>2</v>
      </c>
      <c r="K32" s="755">
        <f t="shared" si="3"/>
        <v>0.66666666666666663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>
        <v>8.518518518518519E-3</v>
      </c>
      <c r="X32" s="255">
        <v>3</v>
      </c>
      <c r="Y32" s="256">
        <v>12</v>
      </c>
      <c r="Z32" s="236">
        <f t="shared" si="2"/>
        <v>-9</v>
      </c>
      <c r="AA32" s="255">
        <v>23</v>
      </c>
      <c r="AB32" s="262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1</v>
      </c>
      <c r="E33" s="258">
        <v>0</v>
      </c>
      <c r="F33" s="727">
        <f t="shared" si="1"/>
        <v>1</v>
      </c>
      <c r="G33" s="286">
        <v>0</v>
      </c>
      <c r="H33" s="258">
        <v>1</v>
      </c>
      <c r="I33" s="258">
        <v>7</v>
      </c>
      <c r="J33" s="731">
        <v>5</v>
      </c>
      <c r="K33" s="757">
        <f t="shared" si="3"/>
        <v>0.7142857142857143</v>
      </c>
      <c r="L33" s="758">
        <f t="shared" si="4"/>
        <v>0.2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1.5578703703703704E-2</v>
      </c>
      <c r="X33" s="286">
        <v>11</v>
      </c>
      <c r="Y33" s="258">
        <v>8</v>
      </c>
      <c r="Z33" s="365">
        <f t="shared" si="2"/>
        <v>3</v>
      </c>
      <c r="AA33" s="286">
        <v>25</v>
      </c>
      <c r="AB33" s="287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255">
        <v>26</v>
      </c>
      <c r="AB34" s="262" t="s">
        <v>90</v>
      </c>
    </row>
    <row r="35" spans="1:28" s="9" customFormat="1" ht="16.5" customHeight="1">
      <c r="A35" s="520">
        <v>27</v>
      </c>
      <c r="B35" s="803" t="s">
        <v>91</v>
      </c>
      <c r="C35" s="804">
        <v>0</v>
      </c>
      <c r="D35" s="519">
        <v>0</v>
      </c>
      <c r="E35" s="520">
        <v>0</v>
      </c>
      <c r="F35" s="805">
        <f t="shared" si="1"/>
        <v>0</v>
      </c>
      <c r="G35" s="519">
        <v>0</v>
      </c>
      <c r="H35" s="520">
        <v>0</v>
      </c>
      <c r="I35" s="520">
        <v>0</v>
      </c>
      <c r="J35" s="806">
        <v>0</v>
      </c>
      <c r="K35" s="807" t="e">
        <f t="shared" si="3"/>
        <v>#DIV/0!</v>
      </c>
      <c r="L35" s="808" t="e">
        <f t="shared" si="4"/>
        <v>#DIV/0!</v>
      </c>
      <c r="M35" s="520">
        <v>0</v>
      </c>
      <c r="N35" s="806">
        <v>0</v>
      </c>
      <c r="O35" s="520">
        <v>0</v>
      </c>
      <c r="P35" s="520">
        <v>0</v>
      </c>
      <c r="Q35" s="520">
        <v>0</v>
      </c>
      <c r="R35" s="805">
        <v>0</v>
      </c>
      <c r="S35" s="519">
        <v>0</v>
      </c>
      <c r="T35" s="520">
        <v>0</v>
      </c>
      <c r="U35" s="520">
        <f t="shared" si="5"/>
        <v>0</v>
      </c>
      <c r="V35" s="809" t="e">
        <f t="shared" si="6"/>
        <v>#DIV/0!</v>
      </c>
      <c r="W35" s="518"/>
      <c r="X35" s="519"/>
      <c r="Y35" s="520"/>
      <c r="Z35" s="515">
        <f t="shared" si="2"/>
        <v>0</v>
      </c>
      <c r="AA35" s="286">
        <v>27</v>
      </c>
      <c r="AB35" s="287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-1</v>
      </c>
      <c r="I36" s="256">
        <v>5</v>
      </c>
      <c r="J36" s="732">
        <v>3</v>
      </c>
      <c r="K36" s="755">
        <f t="shared" si="3"/>
        <v>0.6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1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1.3229166666666667E-2</v>
      </c>
      <c r="X36" s="255">
        <v>7</v>
      </c>
      <c r="Y36" s="256">
        <v>13</v>
      </c>
      <c r="Z36" s="236">
        <f t="shared" si="2"/>
        <v>-6</v>
      </c>
      <c r="AA36" s="255">
        <v>41</v>
      </c>
      <c r="AB36" s="262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-4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2</v>
      </c>
      <c r="S37" s="286">
        <v>3</v>
      </c>
      <c r="T37" s="258">
        <v>0</v>
      </c>
      <c r="U37" s="258">
        <f t="shared" si="5"/>
        <v>3</v>
      </c>
      <c r="V37" s="762">
        <f t="shared" si="6"/>
        <v>1</v>
      </c>
      <c r="W37" s="265">
        <v>9.0972222222222218E-3</v>
      </c>
      <c r="X37" s="286">
        <v>3</v>
      </c>
      <c r="Y37" s="258">
        <v>17</v>
      </c>
      <c r="Z37" s="365">
        <f t="shared" si="2"/>
        <v>-14</v>
      </c>
      <c r="AA37" s="255">
        <v>42</v>
      </c>
      <c r="AB37" s="262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-1</v>
      </c>
      <c r="I38" s="256">
        <v>1</v>
      </c>
      <c r="J38" s="732">
        <v>1</v>
      </c>
      <c r="K38" s="755">
        <f t="shared" si="3"/>
        <v>1</v>
      </c>
      <c r="L38" s="756">
        <f t="shared" si="4"/>
        <v>0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2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>
        <v>1.0520833333333333E-2</v>
      </c>
      <c r="X38" s="255">
        <v>10</v>
      </c>
      <c r="Y38" s="256">
        <v>10</v>
      </c>
      <c r="Z38" s="236">
        <f t="shared" si="2"/>
        <v>0</v>
      </c>
      <c r="AA38" s="255">
        <v>44</v>
      </c>
      <c r="AB38" s="262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1</v>
      </c>
      <c r="F39" s="727">
        <f t="shared" si="1"/>
        <v>1</v>
      </c>
      <c r="G39" s="286">
        <v>0</v>
      </c>
      <c r="H39" s="258">
        <v>1</v>
      </c>
      <c r="I39" s="258">
        <v>5</v>
      </c>
      <c r="J39" s="731">
        <v>5</v>
      </c>
      <c r="K39" s="757">
        <f t="shared" si="3"/>
        <v>1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2</v>
      </c>
      <c r="S39" s="286">
        <v>13</v>
      </c>
      <c r="T39" s="258">
        <v>11</v>
      </c>
      <c r="U39" s="258">
        <f t="shared" si="5"/>
        <v>24</v>
      </c>
      <c r="V39" s="762">
        <f t="shared" si="6"/>
        <v>0.54166666666666663</v>
      </c>
      <c r="W39" s="265">
        <v>1.6967592592592593E-2</v>
      </c>
      <c r="X39" s="286">
        <v>14</v>
      </c>
      <c r="Y39" s="258">
        <v>11</v>
      </c>
      <c r="Z39" s="365">
        <f t="shared" si="2"/>
        <v>3</v>
      </c>
      <c r="AA39" s="288">
        <v>72</v>
      </c>
      <c r="AB39" s="262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1</v>
      </c>
      <c r="E42" s="261">
        <f t="shared" si="7"/>
        <v>2</v>
      </c>
      <c r="F42" s="728">
        <f t="shared" si="7"/>
        <v>3</v>
      </c>
      <c r="G42" s="260">
        <f t="shared" si="7"/>
        <v>4</v>
      </c>
      <c r="H42" s="261">
        <f t="shared" si="7"/>
        <v>-20</v>
      </c>
      <c r="I42" s="261">
        <f t="shared" si="7"/>
        <v>51</v>
      </c>
      <c r="J42" s="733">
        <f t="shared" si="7"/>
        <v>33</v>
      </c>
      <c r="K42" s="759">
        <f>(J42/I42)</f>
        <v>0.6470588235294118</v>
      </c>
      <c r="L42" s="760">
        <f>(D42/J42)</f>
        <v>3.0303030303030304E-2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17</v>
      </c>
      <c r="S42" s="260">
        <f t="shared" si="8"/>
        <v>30</v>
      </c>
      <c r="T42" s="261">
        <f t="shared" si="8"/>
        <v>39</v>
      </c>
      <c r="U42" s="261">
        <f>S42+T42</f>
        <v>69</v>
      </c>
      <c r="V42" s="764">
        <f>S42/(S42+T42)</f>
        <v>0.43478260869565216</v>
      </c>
      <c r="W42" s="259">
        <v>0</v>
      </c>
      <c r="X42" s="260">
        <v>0</v>
      </c>
      <c r="Y42" s="261">
        <v>0</v>
      </c>
      <c r="Z42" s="278">
        <f>SUM(Z16:Z40)</f>
        <v>-54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1</v>
      </c>
      <c r="D46" s="24">
        <f>C46/C12</f>
        <v>1</v>
      </c>
      <c r="E46" s="699"/>
      <c r="F46" s="692">
        <f>H12+I12</f>
        <v>6</v>
      </c>
      <c r="G46" s="24">
        <f>F46/C12</f>
        <v>6</v>
      </c>
      <c r="H46" s="699"/>
      <c r="I46" s="692">
        <f>J42</f>
        <v>33</v>
      </c>
      <c r="J46" s="24"/>
      <c r="K46" s="692"/>
      <c r="L46" s="72"/>
      <c r="M46" s="699"/>
      <c r="N46" s="692">
        <f>E12</f>
        <v>43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1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4</v>
      </c>
      <c r="E50" s="699"/>
      <c r="F50" s="45"/>
      <c r="G50" s="65"/>
      <c r="H50" s="699"/>
      <c r="I50" s="45" t="s">
        <v>39</v>
      </c>
      <c r="J50" s="65">
        <v>2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</v>
      </c>
      <c r="E51" s="699"/>
      <c r="F51" s="72"/>
      <c r="G51" s="72"/>
      <c r="H51" s="699"/>
      <c r="I51" s="158" t="s">
        <v>40</v>
      </c>
      <c r="J51" s="154">
        <f>(J49/J50)</f>
        <v>0.5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{0EEED37D-249B-954B-989C-3D177FE246C2}</x14:id>
        </ext>
      </extLst>
    </cfRule>
  </conditionalFormatting>
  <conditionalFormatting sqref="V16:V41">
    <cfRule type="cellIs" dxfId="31" priority="15" operator="greaterThanOrEqual">
      <formula>0.5</formula>
    </cfRule>
  </conditionalFormatting>
  <conditionalFormatting sqref="Q11:R12">
    <cfRule type="top10" dxfId="30" priority="1" rank="10"/>
  </conditionalFormatting>
  <printOptions horizontalCentered="1" verticalCentered="1" gridLines="1"/>
  <pageMargins left="0.196850393700787" right="0.196850393700787" top="0.39370078740157499" bottom="0.196850393700787" header="0.196850393700787" footer="0"/>
  <headerFooter>
    <oddHeader>&amp;L&amp;"Arial,Bold Italic"&amp;14RYERSON  HOCKEY STATISTICS&amp;R&amp;"Arial,Bold Italic"&amp;11 2015-16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EEED37D-249B-954B-989C-3D177FE246C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FAD74ADA-71CF-4044-A6DC-1D88C441BE9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65FA9BAE-14A2-8D41-ADD6-086C4837107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DBF23788-C5BE-7648-8519-ABD1D296251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D8BE372C-D8C5-AF49-8243-66FE8D822C2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856F87D9-0F6D-1548-AC06-7EF923B046C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ACC67BF4-2522-F444-BB17-BE1C5008645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6C41DE33-BB35-F545-9EED-556310050BAC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6EEFCBFF-8CF5-0C4B-A5F4-B65EE83F7A3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8E4089EB-B560-1541-B60C-5B75C969C86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4DB32B2A-7F0D-7B48-97CF-2BE0FEC61A3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DBAD7EFF-E51B-6944-A45D-1D9525AA42F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9A12F35E-A7BB-CB4C-9CE7-0F4C5411831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7505BBB2-0319-9645-8F02-E9071C9A88F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4.5" customWidth="1"/>
    <col min="26" max="26" width="8.83203125" customWidth="1"/>
    <col min="28" max="28" width="22.6640625" customWidth="1"/>
  </cols>
  <sheetData>
    <row r="1" spans="1:28" s="1" customFormat="1" ht="16.5" customHeight="1">
      <c r="A1" s="1085" t="s">
        <v>127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3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114</v>
      </c>
      <c r="K2" s="1159"/>
      <c r="L2" s="694">
        <f>SUM(H12:I12)</f>
        <v>4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265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0.98333333333333328</v>
      </c>
      <c r="D8" s="769">
        <v>59</v>
      </c>
      <c r="E8" s="364">
        <v>23</v>
      </c>
      <c r="F8" s="382">
        <v>19</v>
      </c>
      <c r="G8" s="770">
        <f>F8/E8</f>
        <v>0.82608695652173914</v>
      </c>
      <c r="H8" s="364">
        <v>4</v>
      </c>
      <c r="I8" s="364">
        <v>0</v>
      </c>
      <c r="J8" s="658">
        <f>H8/C8</f>
        <v>4.0677966101694913</v>
      </c>
      <c r="K8" s="363">
        <v>0</v>
      </c>
      <c r="L8" s="364">
        <v>1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1.6666666666666666E-2</v>
      </c>
      <c r="D10" s="769">
        <v>1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L1</f>
        <v>3</v>
      </c>
      <c r="R11" s="1152"/>
      <c r="S11" s="784"/>
      <c r="T11" s="1152">
        <f>L2</f>
        <v>4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23</v>
      </c>
      <c r="F12" s="526">
        <f>SUM(F5:F9)</f>
        <v>19</v>
      </c>
      <c r="G12" s="747">
        <f>F12/E12</f>
        <v>0.82608695652173914</v>
      </c>
      <c r="H12" s="213">
        <f>SUM(H5:H9)</f>
        <v>4</v>
      </c>
      <c r="I12" s="213">
        <f>SUM(I5:I9)</f>
        <v>0</v>
      </c>
      <c r="J12" s="765">
        <f>H12/C12</f>
        <v>4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/>
      <c r="X16" s="522"/>
      <c r="Y16" s="523"/>
      <c r="Z16" s="515">
        <f t="shared" ref="Z16:Z40" si="2">SUM(X16-Y16)</f>
        <v>0</v>
      </c>
      <c r="AA16" s="221">
        <v>2</v>
      </c>
      <c r="AB16" s="285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-1</v>
      </c>
      <c r="I17" s="258">
        <v>5</v>
      </c>
      <c r="J17" s="731">
        <v>2</v>
      </c>
      <c r="K17" s="757">
        <f t="shared" ref="K17:K39" si="3">(J17/I17)</f>
        <v>0.4</v>
      </c>
      <c r="L17" s="758">
        <f t="shared" ref="L17:L39" si="4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3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  <c r="AA17" s="286">
        <v>4</v>
      </c>
      <c r="AB17" s="287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1</v>
      </c>
      <c r="E18" s="256">
        <v>0</v>
      </c>
      <c r="F18" s="346">
        <f t="shared" si="1"/>
        <v>1</v>
      </c>
      <c r="G18" s="255">
        <v>4</v>
      </c>
      <c r="H18" s="256">
        <v>0</v>
      </c>
      <c r="I18" s="256">
        <v>6</v>
      </c>
      <c r="J18" s="732">
        <v>2</v>
      </c>
      <c r="K18" s="755">
        <f t="shared" si="3"/>
        <v>0.33333333333333331</v>
      </c>
      <c r="L18" s="756">
        <f t="shared" si="4"/>
        <v>0.5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  <c r="AA18" s="255">
        <v>5</v>
      </c>
      <c r="AB18" s="262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1</v>
      </c>
      <c r="I19" s="258">
        <v>14</v>
      </c>
      <c r="J19" s="731">
        <v>7</v>
      </c>
      <c r="K19" s="757">
        <f t="shared" si="3"/>
        <v>0.5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2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  <c r="AA19" s="286">
        <v>6</v>
      </c>
      <c r="AB19" s="287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255">
        <v>7</v>
      </c>
      <c r="AB20" s="262" t="s">
        <v>76</v>
      </c>
    </row>
    <row r="21" spans="1:28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5</v>
      </c>
      <c r="J21" s="731">
        <v>3</v>
      </c>
      <c r="K21" s="757">
        <f t="shared" si="3"/>
        <v>0.6</v>
      </c>
      <c r="L21" s="758">
        <f t="shared" si="4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3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/>
      <c r="X21" s="286"/>
      <c r="Y21" s="258"/>
      <c r="Z21" s="365">
        <f t="shared" si="2"/>
        <v>0</v>
      </c>
      <c r="AA21" s="286">
        <v>8</v>
      </c>
      <c r="AB21" s="287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-2</v>
      </c>
      <c r="I22" s="256">
        <v>2</v>
      </c>
      <c r="J22" s="732">
        <v>2</v>
      </c>
      <c r="K22" s="755">
        <f t="shared" si="3"/>
        <v>1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3</v>
      </c>
      <c r="T22" s="256">
        <v>5</v>
      </c>
      <c r="U22" s="256">
        <f t="shared" si="5"/>
        <v>8</v>
      </c>
      <c r="V22" s="763">
        <f t="shared" si="6"/>
        <v>0.375</v>
      </c>
      <c r="W22" s="264"/>
      <c r="X22" s="255"/>
      <c r="Y22" s="256"/>
      <c r="Z22" s="236">
        <f t="shared" si="2"/>
        <v>0</v>
      </c>
      <c r="AA22" s="288">
        <v>9</v>
      </c>
      <c r="AB22" s="245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-1</v>
      </c>
      <c r="I23" s="258">
        <v>5</v>
      </c>
      <c r="J23" s="731">
        <v>2</v>
      </c>
      <c r="K23" s="757">
        <f t="shared" si="3"/>
        <v>0.4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10</v>
      </c>
      <c r="T23" s="258">
        <v>5</v>
      </c>
      <c r="U23" s="258">
        <f t="shared" si="5"/>
        <v>15</v>
      </c>
      <c r="V23" s="762">
        <f t="shared" si="6"/>
        <v>0.66666666666666663</v>
      </c>
      <c r="W23" s="265"/>
      <c r="X23" s="286"/>
      <c r="Y23" s="258"/>
      <c r="Z23" s="365">
        <f t="shared" si="2"/>
        <v>0</v>
      </c>
      <c r="AA23" s="286">
        <v>10</v>
      </c>
      <c r="AB23" s="287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255">
        <v>13</v>
      </c>
      <c r="AB24" s="262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86">
        <v>16</v>
      </c>
      <c r="AB25" s="287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1</v>
      </c>
      <c r="J26" s="732">
        <v>0</v>
      </c>
      <c r="K26" s="755">
        <f t="shared" si="3"/>
        <v>0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1</v>
      </c>
      <c r="U26" s="256">
        <f t="shared" si="5"/>
        <v>1</v>
      </c>
      <c r="V26" s="763">
        <f t="shared" si="6"/>
        <v>0</v>
      </c>
      <c r="W26" s="264"/>
      <c r="X26" s="255"/>
      <c r="Y26" s="256"/>
      <c r="Z26" s="236">
        <f t="shared" si="2"/>
        <v>0</v>
      </c>
      <c r="AA26" s="255">
        <v>17</v>
      </c>
      <c r="AB26" s="262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1</v>
      </c>
      <c r="F27" s="727">
        <f t="shared" si="1"/>
        <v>1</v>
      </c>
      <c r="G27" s="286">
        <v>0</v>
      </c>
      <c r="H27" s="258">
        <v>1</v>
      </c>
      <c r="I27" s="258">
        <v>3</v>
      </c>
      <c r="J27" s="731">
        <v>2</v>
      </c>
      <c r="K27" s="757">
        <f t="shared" si="3"/>
        <v>0.66666666666666663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2</v>
      </c>
      <c r="T27" s="258">
        <v>1</v>
      </c>
      <c r="U27" s="258">
        <f t="shared" si="5"/>
        <v>3</v>
      </c>
      <c r="V27" s="762">
        <f t="shared" si="6"/>
        <v>0.66666666666666663</v>
      </c>
      <c r="W27" s="265"/>
      <c r="X27" s="286"/>
      <c r="Y27" s="258"/>
      <c r="Z27" s="365">
        <f t="shared" si="2"/>
        <v>0</v>
      </c>
      <c r="AA27" s="286">
        <v>18</v>
      </c>
      <c r="AB27" s="287" t="s">
        <v>83</v>
      </c>
    </row>
    <row r="28" spans="1:28" s="9" customFormat="1" ht="16.5" customHeight="1">
      <c r="A28" s="523">
        <v>19</v>
      </c>
      <c r="B28" s="796" t="s">
        <v>84</v>
      </c>
      <c r="C28" s="797">
        <v>0</v>
      </c>
      <c r="D28" s="522">
        <v>0</v>
      </c>
      <c r="E28" s="523">
        <v>0</v>
      </c>
      <c r="F28" s="798">
        <f t="shared" si="1"/>
        <v>0</v>
      </c>
      <c r="G28" s="522">
        <v>0</v>
      </c>
      <c r="H28" s="523">
        <v>0</v>
      </c>
      <c r="I28" s="523">
        <v>0</v>
      </c>
      <c r="J28" s="799">
        <v>0</v>
      </c>
      <c r="K28" s="800" t="e">
        <f t="shared" si="3"/>
        <v>#DIV/0!</v>
      </c>
      <c r="L28" s="801" t="e">
        <f t="shared" si="4"/>
        <v>#DIV/0!</v>
      </c>
      <c r="M28" s="523">
        <v>0</v>
      </c>
      <c r="N28" s="799">
        <v>0</v>
      </c>
      <c r="O28" s="523">
        <v>0</v>
      </c>
      <c r="P28" s="523">
        <v>0</v>
      </c>
      <c r="Q28" s="523">
        <v>0</v>
      </c>
      <c r="R28" s="798">
        <v>0</v>
      </c>
      <c r="S28" s="522">
        <v>0</v>
      </c>
      <c r="T28" s="523">
        <v>0</v>
      </c>
      <c r="U28" s="523">
        <f t="shared" si="5"/>
        <v>0</v>
      </c>
      <c r="V28" s="802" t="e">
        <f t="shared" si="6"/>
        <v>#DIV/0!</v>
      </c>
      <c r="W28" s="521"/>
      <c r="X28" s="522"/>
      <c r="Y28" s="523"/>
      <c r="Z28" s="515">
        <f t="shared" si="2"/>
        <v>0</v>
      </c>
      <c r="AA28" s="255">
        <v>19</v>
      </c>
      <c r="AB28" s="262" t="s">
        <v>84</v>
      </c>
    </row>
    <row r="29" spans="1:28" s="9" customFormat="1" ht="16.5" customHeight="1">
      <c r="A29" s="258">
        <v>20</v>
      </c>
      <c r="B29" s="730" t="s">
        <v>85</v>
      </c>
      <c r="C29" s="317">
        <v>1</v>
      </c>
      <c r="D29" s="286">
        <v>0</v>
      </c>
      <c r="E29" s="258">
        <v>0</v>
      </c>
      <c r="F29" s="727">
        <f t="shared" si="1"/>
        <v>0</v>
      </c>
      <c r="G29" s="286">
        <v>2</v>
      </c>
      <c r="H29" s="258">
        <v>-1</v>
      </c>
      <c r="I29" s="258">
        <v>3</v>
      </c>
      <c r="J29" s="731">
        <v>1</v>
      </c>
      <c r="K29" s="757">
        <f t="shared" si="3"/>
        <v>0.33333333333333331</v>
      </c>
      <c r="L29" s="758">
        <f t="shared" si="4"/>
        <v>0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  <c r="AA29" s="286">
        <v>20</v>
      </c>
      <c r="AB29" s="287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1</v>
      </c>
      <c r="J30" s="732">
        <v>0</v>
      </c>
      <c r="K30" s="755">
        <f t="shared" si="3"/>
        <v>0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1</v>
      </c>
      <c r="T30" s="256">
        <v>0</v>
      </c>
      <c r="U30" s="256">
        <f t="shared" si="5"/>
        <v>1</v>
      </c>
      <c r="V30" s="763">
        <f t="shared" si="6"/>
        <v>1</v>
      </c>
      <c r="W30" s="264"/>
      <c r="X30" s="255"/>
      <c r="Y30" s="256"/>
      <c r="Z30" s="236">
        <f t="shared" si="2"/>
        <v>0</v>
      </c>
      <c r="AA30" s="255">
        <v>21</v>
      </c>
      <c r="AB30" s="262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2</v>
      </c>
      <c r="I31" s="258">
        <v>7</v>
      </c>
      <c r="J31" s="731">
        <v>2</v>
      </c>
      <c r="K31" s="757">
        <f t="shared" si="3"/>
        <v>0.2857142857142857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  <c r="AA31" s="286">
        <v>22</v>
      </c>
      <c r="AB31" s="287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2</v>
      </c>
      <c r="H32" s="256">
        <v>0</v>
      </c>
      <c r="I32" s="256">
        <v>2</v>
      </c>
      <c r="J32" s="732">
        <v>2</v>
      </c>
      <c r="K32" s="755">
        <f t="shared" si="3"/>
        <v>1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2</v>
      </c>
      <c r="T32" s="256">
        <v>1</v>
      </c>
      <c r="U32" s="256">
        <f t="shared" si="5"/>
        <v>3</v>
      </c>
      <c r="V32" s="763">
        <f t="shared" si="6"/>
        <v>0.66666666666666663</v>
      </c>
      <c r="W32" s="264"/>
      <c r="X32" s="255"/>
      <c r="Y32" s="256"/>
      <c r="Z32" s="236">
        <f t="shared" si="2"/>
        <v>0</v>
      </c>
      <c r="AA32" s="255">
        <v>23</v>
      </c>
      <c r="AB32" s="262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4</v>
      </c>
      <c r="J33" s="731">
        <v>2</v>
      </c>
      <c r="K33" s="757">
        <f t="shared" si="3"/>
        <v>0.5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1</v>
      </c>
      <c r="S33" s="286">
        <v>1</v>
      </c>
      <c r="T33" s="258">
        <v>0</v>
      </c>
      <c r="U33" s="258">
        <f t="shared" si="5"/>
        <v>1</v>
      </c>
      <c r="V33" s="762">
        <f t="shared" si="6"/>
        <v>1</v>
      </c>
      <c r="W33" s="265"/>
      <c r="X33" s="286"/>
      <c r="Y33" s="258"/>
      <c r="Z33" s="365">
        <f t="shared" si="2"/>
        <v>0</v>
      </c>
      <c r="AA33" s="286">
        <v>25</v>
      </c>
      <c r="AB33" s="287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255">
        <v>26</v>
      </c>
      <c r="AB34" s="262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1</v>
      </c>
      <c r="E35" s="258">
        <v>0</v>
      </c>
      <c r="F35" s="727">
        <f t="shared" si="1"/>
        <v>1</v>
      </c>
      <c r="G35" s="286">
        <v>0</v>
      </c>
      <c r="H35" s="258">
        <v>0</v>
      </c>
      <c r="I35" s="258">
        <v>5</v>
      </c>
      <c r="J35" s="731">
        <v>3</v>
      </c>
      <c r="K35" s="757">
        <f t="shared" si="3"/>
        <v>0.6</v>
      </c>
      <c r="L35" s="758">
        <f t="shared" si="4"/>
        <v>0.33333333333333331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  <c r="AA35" s="286">
        <v>27</v>
      </c>
      <c r="AB35" s="287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-1</v>
      </c>
      <c r="I36" s="256">
        <v>2</v>
      </c>
      <c r="J36" s="732">
        <v>0</v>
      </c>
      <c r="K36" s="755">
        <f t="shared" si="3"/>
        <v>0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3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  <c r="AA36" s="255">
        <v>41</v>
      </c>
      <c r="AB36" s="262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1</v>
      </c>
      <c r="E37" s="258">
        <v>0</v>
      </c>
      <c r="F37" s="727">
        <f t="shared" si="1"/>
        <v>1</v>
      </c>
      <c r="G37" s="286">
        <v>2</v>
      </c>
      <c r="H37" s="258">
        <v>1</v>
      </c>
      <c r="I37" s="258">
        <v>4</v>
      </c>
      <c r="J37" s="731">
        <v>3</v>
      </c>
      <c r="K37" s="757">
        <f t="shared" si="3"/>
        <v>0.75</v>
      </c>
      <c r="L37" s="758">
        <f t="shared" si="4"/>
        <v>0.33333333333333331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8</v>
      </c>
      <c r="T37" s="258">
        <v>6</v>
      </c>
      <c r="U37" s="258">
        <f t="shared" si="5"/>
        <v>14</v>
      </c>
      <c r="V37" s="762">
        <f t="shared" si="6"/>
        <v>0.5714285714285714</v>
      </c>
      <c r="W37" s="265"/>
      <c r="X37" s="286"/>
      <c r="Y37" s="258"/>
      <c r="Z37" s="365">
        <f t="shared" si="2"/>
        <v>0</v>
      </c>
      <c r="AA37" s="255">
        <v>42</v>
      </c>
      <c r="AB37" s="262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-1</v>
      </c>
      <c r="I38" s="256">
        <v>1</v>
      </c>
      <c r="J38" s="732">
        <v>1</v>
      </c>
      <c r="K38" s="755">
        <f t="shared" si="3"/>
        <v>1</v>
      </c>
      <c r="L38" s="756">
        <f t="shared" si="4"/>
        <v>0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  <c r="AA38" s="255">
        <v>44</v>
      </c>
      <c r="AB38" s="262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2</v>
      </c>
      <c r="F39" s="727">
        <f t="shared" si="1"/>
        <v>2</v>
      </c>
      <c r="G39" s="286">
        <v>2</v>
      </c>
      <c r="H39" s="258">
        <v>2</v>
      </c>
      <c r="I39" s="258">
        <v>7</v>
      </c>
      <c r="J39" s="731">
        <v>4</v>
      </c>
      <c r="K39" s="757">
        <f t="shared" si="3"/>
        <v>0.5714285714285714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1</v>
      </c>
      <c r="S39" s="286">
        <v>12</v>
      </c>
      <c r="T39" s="258">
        <v>10</v>
      </c>
      <c r="U39" s="258">
        <f t="shared" si="5"/>
        <v>22</v>
      </c>
      <c r="V39" s="762">
        <f t="shared" si="6"/>
        <v>0.54545454545454541</v>
      </c>
      <c r="W39" s="265"/>
      <c r="X39" s="286"/>
      <c r="Y39" s="258"/>
      <c r="Z39" s="365">
        <f t="shared" si="2"/>
        <v>0</v>
      </c>
      <c r="AA39" s="288">
        <v>72</v>
      </c>
      <c r="AB39" s="262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3</v>
      </c>
      <c r="E42" s="261">
        <f t="shared" si="7"/>
        <v>3</v>
      </c>
      <c r="F42" s="728">
        <f t="shared" si="7"/>
        <v>6</v>
      </c>
      <c r="G42" s="260">
        <f t="shared" si="7"/>
        <v>12</v>
      </c>
      <c r="H42" s="261">
        <f t="shared" si="7"/>
        <v>0</v>
      </c>
      <c r="I42" s="261">
        <f t="shared" si="7"/>
        <v>77</v>
      </c>
      <c r="J42" s="733">
        <f t="shared" si="7"/>
        <v>38</v>
      </c>
      <c r="K42" s="759">
        <f>(J42/I42)</f>
        <v>0.4935064935064935</v>
      </c>
      <c r="L42" s="760">
        <f>(D42/J42)</f>
        <v>7.8947368421052627E-2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14</v>
      </c>
      <c r="S42" s="260">
        <f t="shared" si="8"/>
        <v>39</v>
      </c>
      <c r="T42" s="261">
        <f t="shared" si="8"/>
        <v>29</v>
      </c>
      <c r="U42" s="261">
        <f>S42+T42</f>
        <v>68</v>
      </c>
      <c r="V42" s="764">
        <f>S42/(S42+T42)</f>
        <v>0.57352941176470584</v>
      </c>
      <c r="W42" s="259">
        <v>0</v>
      </c>
      <c r="X42" s="260">
        <v>0</v>
      </c>
      <c r="Y42" s="261">
        <v>0</v>
      </c>
      <c r="Z42" s="278">
        <v>-6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3</v>
      </c>
      <c r="D46" s="24">
        <f>C46/C12</f>
        <v>3</v>
      </c>
      <c r="E46" s="699"/>
      <c r="F46" s="692">
        <f>H12+I12</f>
        <v>4</v>
      </c>
      <c r="G46" s="24">
        <f>F46/C12</f>
        <v>4</v>
      </c>
      <c r="H46" s="699"/>
      <c r="I46" s="692">
        <f>J42</f>
        <v>38</v>
      </c>
      <c r="J46" s="24"/>
      <c r="K46" s="692"/>
      <c r="L46" s="72"/>
      <c r="M46" s="699"/>
      <c r="N46" s="692">
        <f>E12</f>
        <v>23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3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5</v>
      </c>
      <c r="E50" s="699"/>
      <c r="F50" s="45"/>
      <c r="G50" s="65"/>
      <c r="H50" s="699"/>
      <c r="I50" s="45" t="s">
        <v>39</v>
      </c>
      <c r="J50" s="65">
        <v>4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</v>
      </c>
      <c r="E51" s="699"/>
      <c r="F51" s="72"/>
      <c r="G51" s="72"/>
      <c r="H51" s="699"/>
      <c r="I51" s="158" t="s">
        <v>40</v>
      </c>
      <c r="J51" s="154">
        <f>(J49/J50)</f>
        <v>0.75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{6BA6703B-D4CC-EB49-AE37-8FB6F04B1F9D}</x14:id>
        </ext>
      </extLst>
    </cfRule>
  </conditionalFormatting>
  <conditionalFormatting sqref="V16:V41">
    <cfRule type="cellIs" dxfId="29" priority="15" operator="greaterThanOrEqual">
      <formula>0.5</formula>
    </cfRule>
  </conditionalFormatting>
  <conditionalFormatting sqref="Q11:R12">
    <cfRule type="top10" dxfId="28" priority="1" rank="10"/>
  </conditionalFormatting>
  <printOptions horizontalCentered="1" verticalCentered="1" gridLines="1"/>
  <pageMargins left="0.19685039370078741" right="0.19685039370078741" top="0.39370078740157483" bottom="0.19685039370078741" header="0.19685039370078741" footer="0"/>
  <headerFooter>
    <oddHeader>&amp;L&amp;"Arial,Bold Italic"&amp;14RYERSON  HOCKEY STATISTICS&amp;R&amp;"Arial,Bold Italic"&amp;11 2015-16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BA6703B-D4CC-EB49-AE37-8FB6F04B1F9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6C3B234D-603C-4740-AE22-349719122BB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B7627AEA-8B34-4A45-9FB6-EDFA922264C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50616B5E-5641-A843-9428-53C7BB5D6A3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B96115D3-83F9-A144-9362-BB85EAAF7BC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48760E04-A48C-1D42-94B6-B3F22FB4E31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5EA6DDC1-1BEC-094E-BEA2-D0DCFCAC629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B4CA189A-3129-A049-8B0B-416DB5B3D71C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A0E722FF-A719-0847-9878-87AEBBDC3A0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E326E5EF-864E-3F47-B5C3-78D33EE05E2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0DFAF822-65A2-1147-8AC9-6A4019CF19E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B4B9BF36-B709-1140-839D-6E0CE5D0645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2C1E0562-2ABA-7C49-97E6-CA7F332744C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C2CBC07C-C1F5-FE44-BBF7-E5194B019BA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6" s="1" customFormat="1" ht="16.5" customHeight="1">
      <c r="A1" s="1085" t="s">
        <v>126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3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113</v>
      </c>
      <c r="K2" s="1159"/>
      <c r="L2" s="694">
        <f>SUM(H12:I12)</f>
        <v>2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266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f t="shared" si="0"/>
        <v>1.1453333333333333</v>
      </c>
      <c r="D9" s="738">
        <v>68.72</v>
      </c>
      <c r="E9" s="692">
        <v>46</v>
      </c>
      <c r="F9" s="379">
        <f>E9-H9</f>
        <v>44</v>
      </c>
      <c r="G9" s="746">
        <f>F9/E9</f>
        <v>0.95652173913043481</v>
      </c>
      <c r="H9" s="692">
        <v>2</v>
      </c>
      <c r="I9" s="692">
        <v>0</v>
      </c>
      <c r="J9" s="349">
        <f>H9/C9</f>
        <v>1.7462165308498254</v>
      </c>
      <c r="K9" s="221">
        <v>1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L1</f>
        <v>3</v>
      </c>
      <c r="R11" s="1152"/>
      <c r="S11" s="784"/>
      <c r="T11" s="1152">
        <f>L2</f>
        <v>2</v>
      </c>
      <c r="U11" s="1152"/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1.1453333333333333</v>
      </c>
      <c r="D12" s="739">
        <f>SUM(D5:D10)</f>
        <v>68.72</v>
      </c>
      <c r="E12" s="213">
        <f>SUM(E5:E10)</f>
        <v>46</v>
      </c>
      <c r="F12" s="526">
        <f>SUM(F5:F9)</f>
        <v>44</v>
      </c>
      <c r="G12" s="747">
        <f>F12/E12</f>
        <v>0.95652173913043481</v>
      </c>
      <c r="H12" s="213">
        <f>SUM(H5:H9)</f>
        <v>2</v>
      </c>
      <c r="I12" s="213">
        <f>SUM(I5:I9)</f>
        <v>0</v>
      </c>
      <c r="J12" s="765">
        <f>H12/C12</f>
        <v>1.7462165308498254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1</v>
      </c>
      <c r="D16" s="255">
        <v>1</v>
      </c>
      <c r="E16" s="256">
        <v>0</v>
      </c>
      <c r="F16" s="346">
        <f t="shared" ref="F16:F39" si="1">SUM(D16:E16)</f>
        <v>1</v>
      </c>
      <c r="G16" s="221">
        <v>0</v>
      </c>
      <c r="H16" s="256">
        <v>1</v>
      </c>
      <c r="I16" s="256">
        <v>4</v>
      </c>
      <c r="J16" s="732">
        <v>1</v>
      </c>
      <c r="K16" s="755">
        <f>(J16/I16)</f>
        <v>0.25</v>
      </c>
      <c r="L16" s="756">
        <f>(D16/J16)</f>
        <v>1</v>
      </c>
      <c r="M16" s="256">
        <v>0</v>
      </c>
      <c r="N16" s="732">
        <v>0</v>
      </c>
      <c r="O16" s="256">
        <v>0</v>
      </c>
      <c r="P16" s="256">
        <v>1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/>
      <c r="X16" s="255"/>
      <c r="Y16" s="256"/>
      <c r="Z16" s="236">
        <f t="shared" ref="Z16:Z40" si="2">SUM(X16-Y16)</f>
        <v>0</v>
      </c>
    </row>
    <row r="17" spans="1:26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1</v>
      </c>
      <c r="F17" s="727">
        <f t="shared" si="1"/>
        <v>1</v>
      </c>
      <c r="G17" s="286">
        <v>0</v>
      </c>
      <c r="H17" s="258">
        <v>1</v>
      </c>
      <c r="I17" s="258">
        <v>7</v>
      </c>
      <c r="J17" s="731">
        <v>4</v>
      </c>
      <c r="K17" s="757">
        <f t="shared" ref="K17:K39" si="3">(J17/I17)</f>
        <v>0.5714285714285714</v>
      </c>
      <c r="L17" s="758">
        <f t="shared" ref="L17:L39" si="4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2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2</v>
      </c>
      <c r="H18" s="256">
        <v>0</v>
      </c>
      <c r="I18" s="256">
        <v>9</v>
      </c>
      <c r="J18" s="732">
        <v>5</v>
      </c>
      <c r="K18" s="755">
        <f t="shared" si="3"/>
        <v>0.55555555555555558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1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2</v>
      </c>
      <c r="H19" s="258">
        <v>1</v>
      </c>
      <c r="I19" s="258">
        <v>11</v>
      </c>
      <c r="J19" s="731">
        <v>4</v>
      </c>
      <c r="K19" s="757">
        <f t="shared" si="3"/>
        <v>0.36363636363636365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3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</row>
    <row r="20" spans="1:26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</row>
    <row r="21" spans="1:26" s="9" customFormat="1" ht="16.5" customHeight="1">
      <c r="A21" s="520">
        <v>8</v>
      </c>
      <c r="B21" s="803" t="s">
        <v>77</v>
      </c>
      <c r="C21" s="804">
        <v>0</v>
      </c>
      <c r="D21" s="519">
        <v>0</v>
      </c>
      <c r="E21" s="520">
        <v>0</v>
      </c>
      <c r="F21" s="805">
        <f t="shared" si="1"/>
        <v>0</v>
      </c>
      <c r="G21" s="519">
        <v>0</v>
      </c>
      <c r="H21" s="520">
        <v>0</v>
      </c>
      <c r="I21" s="520">
        <v>0</v>
      </c>
      <c r="J21" s="806">
        <v>0</v>
      </c>
      <c r="K21" s="807" t="e">
        <f t="shared" si="3"/>
        <v>#DIV/0!</v>
      </c>
      <c r="L21" s="808" t="e">
        <f t="shared" si="4"/>
        <v>#DIV/0!</v>
      </c>
      <c r="M21" s="520">
        <v>0</v>
      </c>
      <c r="N21" s="806">
        <v>0</v>
      </c>
      <c r="O21" s="520">
        <v>0</v>
      </c>
      <c r="P21" s="520">
        <v>0</v>
      </c>
      <c r="Q21" s="520">
        <v>0</v>
      </c>
      <c r="R21" s="805">
        <v>0</v>
      </c>
      <c r="S21" s="519">
        <v>0</v>
      </c>
      <c r="T21" s="520">
        <v>0</v>
      </c>
      <c r="U21" s="520">
        <f t="shared" si="5"/>
        <v>0</v>
      </c>
      <c r="V21" s="809" t="e">
        <f t="shared" si="6"/>
        <v>#DIV/0!</v>
      </c>
      <c r="W21" s="518"/>
      <c r="X21" s="519"/>
      <c r="Y21" s="520"/>
      <c r="Z21" s="515">
        <f t="shared" si="2"/>
        <v>0</v>
      </c>
    </row>
    <row r="22" spans="1:26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3</v>
      </c>
      <c r="J22" s="732">
        <v>2</v>
      </c>
      <c r="K22" s="755">
        <f t="shared" si="3"/>
        <v>0.66666666666666663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3</v>
      </c>
      <c r="T22" s="256">
        <v>4</v>
      </c>
      <c r="U22" s="256">
        <f t="shared" si="5"/>
        <v>7</v>
      </c>
      <c r="V22" s="763">
        <f t="shared" si="6"/>
        <v>0.42857142857142855</v>
      </c>
      <c r="W22" s="264"/>
      <c r="X22" s="255"/>
      <c r="Y22" s="256"/>
      <c r="Z22" s="236">
        <f t="shared" si="2"/>
        <v>0</v>
      </c>
    </row>
    <row r="23" spans="1:26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2</v>
      </c>
      <c r="H23" s="258">
        <v>0</v>
      </c>
      <c r="I23" s="258">
        <v>2</v>
      </c>
      <c r="J23" s="731">
        <v>2</v>
      </c>
      <c r="K23" s="757">
        <f t="shared" si="3"/>
        <v>1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1</v>
      </c>
      <c r="S23" s="286">
        <v>8</v>
      </c>
      <c r="T23" s="258">
        <v>8</v>
      </c>
      <c r="U23" s="258">
        <f t="shared" si="5"/>
        <v>16</v>
      </c>
      <c r="V23" s="762">
        <f t="shared" si="6"/>
        <v>0.5</v>
      </c>
      <c r="W23" s="265"/>
      <c r="X23" s="286"/>
      <c r="Y23" s="258"/>
      <c r="Z23" s="365">
        <f t="shared" si="2"/>
        <v>0</v>
      </c>
    </row>
    <row r="24" spans="1:26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</row>
    <row r="25" spans="1:26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</row>
    <row r="26" spans="1:26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4</v>
      </c>
      <c r="J26" s="732">
        <v>2</v>
      </c>
      <c r="K26" s="755">
        <f t="shared" si="3"/>
        <v>0.5</v>
      </c>
      <c r="L26" s="756">
        <f t="shared" si="4"/>
        <v>0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1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2</v>
      </c>
      <c r="J27" s="731">
        <v>1</v>
      </c>
      <c r="K27" s="757">
        <f t="shared" si="3"/>
        <v>0.5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1</v>
      </c>
      <c r="S27" s="286">
        <v>1</v>
      </c>
      <c r="T27" s="258">
        <v>1</v>
      </c>
      <c r="U27" s="258">
        <f t="shared" si="5"/>
        <v>2</v>
      </c>
      <c r="V27" s="762">
        <f t="shared" si="6"/>
        <v>0.5</v>
      </c>
      <c r="W27" s="265"/>
      <c r="X27" s="286"/>
      <c r="Y27" s="258"/>
      <c r="Z27" s="365">
        <f t="shared" si="2"/>
        <v>0</v>
      </c>
    </row>
    <row r="28" spans="1:26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1</v>
      </c>
      <c r="F28" s="346">
        <f t="shared" si="1"/>
        <v>1</v>
      </c>
      <c r="G28" s="255">
        <v>0</v>
      </c>
      <c r="H28" s="256">
        <v>1</v>
      </c>
      <c r="I28" s="256">
        <v>3</v>
      </c>
      <c r="J28" s="732">
        <v>3</v>
      </c>
      <c r="K28" s="755">
        <f t="shared" si="3"/>
        <v>1</v>
      </c>
      <c r="L28" s="756">
        <f t="shared" si="4"/>
        <v>0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1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1</v>
      </c>
      <c r="D29" s="286">
        <v>0</v>
      </c>
      <c r="E29" s="258">
        <v>2</v>
      </c>
      <c r="F29" s="727">
        <f t="shared" si="1"/>
        <v>2</v>
      </c>
      <c r="G29" s="286">
        <v>0</v>
      </c>
      <c r="H29" s="258">
        <v>2</v>
      </c>
      <c r="I29" s="258">
        <v>6</v>
      </c>
      <c r="J29" s="731">
        <v>4</v>
      </c>
      <c r="K29" s="757">
        <f t="shared" si="3"/>
        <v>0.66666666666666663</v>
      </c>
      <c r="L29" s="758">
        <f t="shared" si="4"/>
        <v>0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1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0</v>
      </c>
      <c r="F30" s="346">
        <f t="shared" si="1"/>
        <v>0</v>
      </c>
      <c r="G30" s="255">
        <v>2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1</v>
      </c>
      <c r="F31" s="727">
        <f t="shared" si="1"/>
        <v>1</v>
      </c>
      <c r="G31" s="286">
        <v>0</v>
      </c>
      <c r="H31" s="258">
        <v>1</v>
      </c>
      <c r="I31" s="258">
        <v>6</v>
      </c>
      <c r="J31" s="731">
        <v>5</v>
      </c>
      <c r="K31" s="757">
        <f t="shared" si="3"/>
        <v>0.83333333333333337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</row>
    <row r="32" spans="1:26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1</v>
      </c>
      <c r="F32" s="346">
        <f t="shared" si="1"/>
        <v>1</v>
      </c>
      <c r="G32" s="255">
        <v>0</v>
      </c>
      <c r="H32" s="256">
        <v>1</v>
      </c>
      <c r="I32" s="256">
        <v>2</v>
      </c>
      <c r="J32" s="732">
        <v>1</v>
      </c>
      <c r="K32" s="755">
        <f t="shared" si="3"/>
        <v>0.5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4</v>
      </c>
      <c r="T32" s="256">
        <v>5</v>
      </c>
      <c r="U32" s="256">
        <f t="shared" si="5"/>
        <v>9</v>
      </c>
      <c r="V32" s="763">
        <f t="shared" si="6"/>
        <v>0.44444444444444442</v>
      </c>
      <c r="W32" s="264"/>
      <c r="X32" s="255"/>
      <c r="Y32" s="256"/>
      <c r="Z32" s="236">
        <f t="shared" si="2"/>
        <v>0</v>
      </c>
    </row>
    <row r="33" spans="1:26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8</v>
      </c>
      <c r="J33" s="731">
        <v>5</v>
      </c>
      <c r="K33" s="757">
        <f t="shared" si="3"/>
        <v>0.625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</row>
    <row r="34" spans="1:26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1</v>
      </c>
      <c r="D35" s="286">
        <v>1</v>
      </c>
      <c r="E35" s="258">
        <v>0</v>
      </c>
      <c r="F35" s="727">
        <f t="shared" si="1"/>
        <v>1</v>
      </c>
      <c r="G35" s="286">
        <v>0</v>
      </c>
      <c r="H35" s="258">
        <v>1</v>
      </c>
      <c r="I35" s="258">
        <v>7</v>
      </c>
      <c r="J35" s="731">
        <v>4</v>
      </c>
      <c r="K35" s="757">
        <f t="shared" si="3"/>
        <v>0.5714285714285714</v>
      </c>
      <c r="L35" s="758">
        <f t="shared" si="4"/>
        <v>0.25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1</v>
      </c>
      <c r="T35" s="258">
        <v>0</v>
      </c>
      <c r="U35" s="258">
        <f t="shared" si="5"/>
        <v>1</v>
      </c>
      <c r="V35" s="762">
        <f t="shared" si="6"/>
        <v>1</v>
      </c>
      <c r="W35" s="265"/>
      <c r="X35" s="286"/>
      <c r="Y35" s="258"/>
      <c r="Z35" s="365">
        <f t="shared" si="2"/>
        <v>0</v>
      </c>
    </row>
    <row r="36" spans="1:26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2</v>
      </c>
      <c r="H36" s="256">
        <v>1</v>
      </c>
      <c r="I36" s="256">
        <v>4</v>
      </c>
      <c r="J36" s="732">
        <v>3</v>
      </c>
      <c r="K36" s="755">
        <f t="shared" si="3"/>
        <v>0.75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2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</row>
    <row r="37" spans="1:26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1</v>
      </c>
      <c r="I37" s="258">
        <v>4</v>
      </c>
      <c r="J37" s="731">
        <v>4</v>
      </c>
      <c r="K37" s="757">
        <f t="shared" si="3"/>
        <v>1</v>
      </c>
      <c r="L37" s="758">
        <f t="shared" si="4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8</v>
      </c>
      <c r="T37" s="258">
        <v>6</v>
      </c>
      <c r="U37" s="258">
        <f t="shared" si="5"/>
        <v>14</v>
      </c>
      <c r="V37" s="762">
        <f t="shared" si="6"/>
        <v>0.5714285714285714</v>
      </c>
      <c r="W37" s="265"/>
      <c r="X37" s="286"/>
      <c r="Y37" s="258"/>
      <c r="Z37" s="365">
        <f t="shared" si="2"/>
        <v>0</v>
      </c>
    </row>
    <row r="38" spans="1:26" s="9" customFormat="1" ht="16.5" customHeight="1">
      <c r="A38" s="523">
        <v>44</v>
      </c>
      <c r="B38" s="796" t="s">
        <v>94</v>
      </c>
      <c r="C38" s="797">
        <v>0</v>
      </c>
      <c r="D38" s="522">
        <v>0</v>
      </c>
      <c r="E38" s="523">
        <v>0</v>
      </c>
      <c r="F38" s="798">
        <f t="shared" si="1"/>
        <v>0</v>
      </c>
      <c r="G38" s="522">
        <v>0</v>
      </c>
      <c r="H38" s="523">
        <v>0</v>
      </c>
      <c r="I38" s="523">
        <v>0</v>
      </c>
      <c r="J38" s="799">
        <v>0</v>
      </c>
      <c r="K38" s="800" t="e">
        <f t="shared" si="3"/>
        <v>#DIV/0!</v>
      </c>
      <c r="L38" s="801" t="e">
        <f t="shared" si="4"/>
        <v>#DIV/0!</v>
      </c>
      <c r="M38" s="523">
        <v>0</v>
      </c>
      <c r="N38" s="799">
        <v>0</v>
      </c>
      <c r="O38" s="523">
        <v>0</v>
      </c>
      <c r="P38" s="523">
        <v>0</v>
      </c>
      <c r="Q38" s="523">
        <v>0</v>
      </c>
      <c r="R38" s="798">
        <v>0</v>
      </c>
      <c r="S38" s="522">
        <v>0</v>
      </c>
      <c r="T38" s="523">
        <v>0</v>
      </c>
      <c r="U38" s="523">
        <f t="shared" si="5"/>
        <v>0</v>
      </c>
      <c r="V38" s="802" t="e">
        <f t="shared" si="6"/>
        <v>#DIV/0!</v>
      </c>
      <c r="W38" s="521"/>
      <c r="X38" s="522"/>
      <c r="Y38" s="523"/>
      <c r="Z38" s="515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1</v>
      </c>
      <c r="D39" s="286">
        <v>1</v>
      </c>
      <c r="E39" s="258">
        <v>0</v>
      </c>
      <c r="F39" s="727">
        <f t="shared" si="1"/>
        <v>1</v>
      </c>
      <c r="G39" s="286">
        <v>2</v>
      </c>
      <c r="H39" s="258">
        <v>2</v>
      </c>
      <c r="I39" s="258">
        <v>5</v>
      </c>
      <c r="J39" s="731">
        <v>4</v>
      </c>
      <c r="K39" s="757">
        <f t="shared" si="3"/>
        <v>0.8</v>
      </c>
      <c r="L39" s="758">
        <f t="shared" si="4"/>
        <v>0.25</v>
      </c>
      <c r="M39" s="258">
        <v>0</v>
      </c>
      <c r="N39" s="731">
        <v>0</v>
      </c>
      <c r="O39" s="258">
        <v>1</v>
      </c>
      <c r="P39" s="258">
        <v>0</v>
      </c>
      <c r="Q39" s="258">
        <v>0</v>
      </c>
      <c r="R39" s="727">
        <v>2</v>
      </c>
      <c r="S39" s="286">
        <v>20</v>
      </c>
      <c r="T39" s="258">
        <v>13</v>
      </c>
      <c r="U39" s="258">
        <f t="shared" si="5"/>
        <v>33</v>
      </c>
      <c r="V39" s="762">
        <f t="shared" si="6"/>
        <v>0.60606060606060608</v>
      </c>
      <c r="W39" s="265"/>
      <c r="X39" s="286"/>
      <c r="Y39" s="258"/>
      <c r="Z39" s="365">
        <f t="shared" si="2"/>
        <v>0</v>
      </c>
    </row>
    <row r="40" spans="1:26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6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6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3</v>
      </c>
      <c r="E42" s="261">
        <f t="shared" si="7"/>
        <v>6</v>
      </c>
      <c r="F42" s="728">
        <f t="shared" si="7"/>
        <v>9</v>
      </c>
      <c r="G42" s="260">
        <f t="shared" si="7"/>
        <v>12</v>
      </c>
      <c r="H42" s="261">
        <f t="shared" si="7"/>
        <v>13</v>
      </c>
      <c r="I42" s="261">
        <f t="shared" si="7"/>
        <v>87</v>
      </c>
      <c r="J42" s="733">
        <f t="shared" si="7"/>
        <v>54</v>
      </c>
      <c r="K42" s="759">
        <f>(J42/I42)</f>
        <v>0.62068965517241381</v>
      </c>
      <c r="L42" s="760">
        <f>(D42/J42)</f>
        <v>5.5555555555555552E-2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1</v>
      </c>
      <c r="P42" s="261">
        <f t="shared" si="8"/>
        <v>1</v>
      </c>
      <c r="Q42" s="261">
        <f t="shared" si="8"/>
        <v>0</v>
      </c>
      <c r="R42" s="728">
        <f t="shared" si="8"/>
        <v>16</v>
      </c>
      <c r="S42" s="260">
        <f t="shared" si="8"/>
        <v>45</v>
      </c>
      <c r="T42" s="261">
        <f t="shared" si="8"/>
        <v>37</v>
      </c>
      <c r="U42" s="261">
        <f>S42+T42</f>
        <v>82</v>
      </c>
      <c r="V42" s="764">
        <f>S42/(S42+T42)</f>
        <v>0.54878048780487809</v>
      </c>
      <c r="W42" s="259">
        <v>0</v>
      </c>
      <c r="X42" s="260">
        <v>0</v>
      </c>
      <c r="Y42" s="261">
        <v>0</v>
      </c>
      <c r="Z42" s="278">
        <v>-6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3</v>
      </c>
      <c r="D46" s="24">
        <f>C46/C12</f>
        <v>2.6193247962747379</v>
      </c>
      <c r="E46" s="699"/>
      <c r="F46" s="692">
        <f>H12+I12</f>
        <v>2</v>
      </c>
      <c r="G46" s="24">
        <f>F46/C12</f>
        <v>1.7462165308498254</v>
      </c>
      <c r="H46" s="699"/>
      <c r="I46" s="692">
        <f>J42</f>
        <v>54</v>
      </c>
      <c r="J46" s="24"/>
      <c r="K46" s="692"/>
      <c r="L46" s="72"/>
      <c r="M46" s="699"/>
      <c r="N46" s="692">
        <f>E12</f>
        <v>46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3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4</v>
      </c>
      <c r="E50" s="699"/>
      <c r="F50" s="45"/>
      <c r="G50" s="65"/>
      <c r="H50" s="699"/>
      <c r="I50" s="45" t="s">
        <v>39</v>
      </c>
      <c r="J50" s="65">
        <v>5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</v>
      </c>
      <c r="E51" s="699"/>
      <c r="F51" s="72"/>
      <c r="G51" s="72"/>
      <c r="H51" s="699"/>
      <c r="I51" s="158" t="s">
        <v>40</v>
      </c>
      <c r="J51" s="154">
        <f>(J49/J50)</f>
        <v>0.6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{D8879439-D0BC-1645-97DB-B76D7AC5924D}</x14:id>
        </ext>
      </extLst>
    </cfRule>
  </conditionalFormatting>
  <conditionalFormatting sqref="V16:V41">
    <cfRule type="cellIs" dxfId="27" priority="15" operator="greaterThanOrEqual">
      <formula>0.5</formula>
    </cfRule>
  </conditionalFormatting>
  <conditionalFormatting sqref="Q11:R12">
    <cfRule type="top10" dxfId="26" priority="1" rank="10"/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8879439-D0BC-1645-97DB-B76D7AC5924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72236D9D-D6AD-E541-ABD0-44D3F694E0D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470432C7-B0FA-014E-83F6-8E04773F20B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BF2257FD-F6D5-7341-9C8E-497117DC4CD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015B87FB-DB8B-9D41-8A3B-DCCA95CD5E9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FA5BB7C8-ADA5-E24E-9AD9-1EF96095F7D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B7DF2C5B-CB3B-294D-A0CF-4B0C2BCE8FE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A83CE130-B3F8-134B-8504-DA489FBD63CD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6112FEB0-0F67-B343-88E3-CA2F28DDFE8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4756A8A5-CCDA-714D-BB9F-EF5E13E9819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F8DD6A0E-BA59-3142-A5E9-972B6C7F7C5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8B53CD84-BFC2-7A4D-96BD-3A7D43099CA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AF73F23E-5371-054E-B12B-6B111EB2E0B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3F82B8D3-FBFB-2141-BB5C-0AE19D08630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2" customWidth="1"/>
    <col min="26" max="26" width="12.33203125" customWidth="1"/>
    <col min="28" max="28" width="20" customWidth="1"/>
  </cols>
  <sheetData>
    <row r="1" spans="1:28" s="1" customFormat="1" ht="16.5" customHeight="1">
      <c r="A1" s="1085" t="s">
        <v>125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3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115</v>
      </c>
      <c r="K2" s="1159"/>
      <c r="L2" s="694">
        <f>SUM(H12:I12)</f>
        <v>4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267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0.98333333333333328</v>
      </c>
      <c r="D9" s="738">
        <v>59</v>
      </c>
      <c r="E9" s="692">
        <v>36</v>
      </c>
      <c r="F9" s="379">
        <v>32</v>
      </c>
      <c r="G9" s="746">
        <f>F9/E9</f>
        <v>0.88888888888888884</v>
      </c>
      <c r="H9" s="692">
        <v>4</v>
      </c>
      <c r="I9" s="692">
        <v>0</v>
      </c>
      <c r="J9" s="349">
        <f>H9/C9</f>
        <v>4.0677966101694913</v>
      </c>
      <c r="K9" s="221">
        <v>0</v>
      </c>
      <c r="L9" s="692">
        <v>1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1.6666666666666666E-2</v>
      </c>
      <c r="D10" s="769">
        <v>1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L2</f>
        <v>4</v>
      </c>
      <c r="R11" s="1152"/>
      <c r="S11" s="784"/>
      <c r="T11" s="1152">
        <f>L1</f>
        <v>3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36</v>
      </c>
      <c r="F12" s="526">
        <f>SUM(F5:F9)</f>
        <v>32</v>
      </c>
      <c r="G12" s="747">
        <f>F12/E12</f>
        <v>0.88888888888888884</v>
      </c>
      <c r="H12" s="213">
        <f>SUM(H5:H9)</f>
        <v>4</v>
      </c>
      <c r="I12" s="213">
        <f>SUM(I5:I9)</f>
        <v>0</v>
      </c>
      <c r="J12" s="765">
        <f>H12/C12</f>
        <v>4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/>
      <c r="X16" s="522"/>
      <c r="Y16" s="523"/>
      <c r="Z16" s="515">
        <f t="shared" ref="Z16:Z40" si="2">SUM(X16-Y16)</f>
        <v>0</v>
      </c>
      <c r="AA16" s="221">
        <v>2</v>
      </c>
      <c r="AB16" s="285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1</v>
      </c>
      <c r="F17" s="727">
        <f t="shared" si="1"/>
        <v>1</v>
      </c>
      <c r="G17" s="286">
        <v>2</v>
      </c>
      <c r="H17" s="258">
        <v>0</v>
      </c>
      <c r="I17" s="258">
        <v>1</v>
      </c>
      <c r="J17" s="731">
        <v>1</v>
      </c>
      <c r="K17" s="757">
        <f t="shared" ref="K17:K39" si="3">(J17/I17)</f>
        <v>1</v>
      </c>
      <c r="L17" s="758">
        <f t="shared" ref="L17:L39" si="4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1.3321759259259261E-2</v>
      </c>
      <c r="X17" s="286">
        <v>9</v>
      </c>
      <c r="Y17" s="258">
        <v>10</v>
      </c>
      <c r="Z17" s="365">
        <f t="shared" si="2"/>
        <v>-1</v>
      </c>
      <c r="AA17" s="286">
        <v>4</v>
      </c>
      <c r="AB17" s="287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-1</v>
      </c>
      <c r="I18" s="256">
        <v>2</v>
      </c>
      <c r="J18" s="732">
        <v>1</v>
      </c>
      <c r="K18" s="755">
        <f t="shared" si="3"/>
        <v>0.5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1.5023148148148148E-2</v>
      </c>
      <c r="X18" s="255">
        <v>10</v>
      </c>
      <c r="Y18" s="256">
        <v>11</v>
      </c>
      <c r="Z18" s="236">
        <f t="shared" si="2"/>
        <v>-1</v>
      </c>
      <c r="AA18" s="255">
        <v>5</v>
      </c>
      <c r="AB18" s="262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-1</v>
      </c>
      <c r="I19" s="258">
        <v>7</v>
      </c>
      <c r="J19" s="731">
        <v>6</v>
      </c>
      <c r="K19" s="757">
        <f t="shared" si="3"/>
        <v>0.8571428571428571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1.6608796296296299E-2</v>
      </c>
      <c r="X19" s="286">
        <v>18</v>
      </c>
      <c r="Y19" s="258">
        <v>11</v>
      </c>
      <c r="Z19" s="365">
        <f t="shared" si="2"/>
        <v>7</v>
      </c>
      <c r="AA19" s="286">
        <v>6</v>
      </c>
      <c r="AB19" s="287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255">
        <v>7</v>
      </c>
      <c r="AB20" s="262" t="s">
        <v>76</v>
      </c>
    </row>
    <row r="21" spans="1:28" s="9" customFormat="1" ht="16.5" customHeight="1">
      <c r="A21" s="520">
        <v>8</v>
      </c>
      <c r="B21" s="803" t="s">
        <v>77</v>
      </c>
      <c r="C21" s="804">
        <v>0</v>
      </c>
      <c r="D21" s="519">
        <v>0</v>
      </c>
      <c r="E21" s="520">
        <v>0</v>
      </c>
      <c r="F21" s="805">
        <f t="shared" si="1"/>
        <v>0</v>
      </c>
      <c r="G21" s="519">
        <v>0</v>
      </c>
      <c r="H21" s="520">
        <v>0</v>
      </c>
      <c r="I21" s="520">
        <v>0</v>
      </c>
      <c r="J21" s="806">
        <v>0</v>
      </c>
      <c r="K21" s="807" t="e">
        <f t="shared" si="3"/>
        <v>#DIV/0!</v>
      </c>
      <c r="L21" s="808" t="e">
        <f t="shared" si="4"/>
        <v>#DIV/0!</v>
      </c>
      <c r="M21" s="520">
        <v>0</v>
      </c>
      <c r="N21" s="806">
        <v>0</v>
      </c>
      <c r="O21" s="520">
        <v>0</v>
      </c>
      <c r="P21" s="520">
        <v>0</v>
      </c>
      <c r="Q21" s="520">
        <v>0</v>
      </c>
      <c r="R21" s="805">
        <v>0</v>
      </c>
      <c r="S21" s="519">
        <v>0</v>
      </c>
      <c r="T21" s="520">
        <v>0</v>
      </c>
      <c r="U21" s="520">
        <f t="shared" si="5"/>
        <v>0</v>
      </c>
      <c r="V21" s="809" t="e">
        <f t="shared" si="6"/>
        <v>#DIV/0!</v>
      </c>
      <c r="W21" s="518"/>
      <c r="X21" s="519"/>
      <c r="Y21" s="520"/>
      <c r="Z21" s="515">
        <f t="shared" si="2"/>
        <v>0</v>
      </c>
      <c r="AA21" s="286">
        <v>8</v>
      </c>
      <c r="AB21" s="287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-1</v>
      </c>
      <c r="I22" s="256">
        <v>1</v>
      </c>
      <c r="J22" s="732">
        <v>1</v>
      </c>
      <c r="K22" s="755">
        <f t="shared" si="3"/>
        <v>1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1</v>
      </c>
      <c r="S22" s="255">
        <v>1</v>
      </c>
      <c r="T22" s="256">
        <v>1</v>
      </c>
      <c r="U22" s="256">
        <f t="shared" si="5"/>
        <v>2</v>
      </c>
      <c r="V22" s="763">
        <f t="shared" si="6"/>
        <v>0.5</v>
      </c>
      <c r="W22" s="264">
        <v>1.0173611111111111E-2</v>
      </c>
      <c r="X22" s="255">
        <v>5</v>
      </c>
      <c r="Y22" s="256">
        <v>7</v>
      </c>
      <c r="Z22" s="236">
        <f t="shared" si="2"/>
        <v>-2</v>
      </c>
      <c r="AA22" s="288">
        <v>9</v>
      </c>
      <c r="AB22" s="245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-1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7</v>
      </c>
      <c r="S23" s="286">
        <v>2</v>
      </c>
      <c r="T23" s="258">
        <v>0</v>
      </c>
      <c r="U23" s="258">
        <f t="shared" si="5"/>
        <v>2</v>
      </c>
      <c r="V23" s="762">
        <f t="shared" si="6"/>
        <v>1</v>
      </c>
      <c r="W23" s="265">
        <v>6.6319444444444446E-3</v>
      </c>
      <c r="X23" s="286">
        <v>8</v>
      </c>
      <c r="Y23" s="258">
        <v>5</v>
      </c>
      <c r="Z23" s="365">
        <f t="shared" si="2"/>
        <v>3</v>
      </c>
      <c r="AA23" s="286">
        <v>10</v>
      </c>
      <c r="AB23" s="287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255">
        <v>13</v>
      </c>
      <c r="AB24" s="262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86">
        <v>16</v>
      </c>
      <c r="AB25" s="287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1</v>
      </c>
      <c r="J26" s="732">
        <v>0</v>
      </c>
      <c r="K26" s="755">
        <f t="shared" si="3"/>
        <v>0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3.8425925925925923E-3</v>
      </c>
      <c r="X26" s="255">
        <v>1</v>
      </c>
      <c r="Y26" s="256">
        <v>3</v>
      </c>
      <c r="Z26" s="236">
        <f t="shared" si="2"/>
        <v>-2</v>
      </c>
      <c r="AA26" s="255">
        <v>17</v>
      </c>
      <c r="AB26" s="262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-1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2</v>
      </c>
      <c r="S27" s="286">
        <v>1</v>
      </c>
      <c r="T27" s="258">
        <v>6</v>
      </c>
      <c r="U27" s="258">
        <f t="shared" si="5"/>
        <v>7</v>
      </c>
      <c r="V27" s="762">
        <f t="shared" si="6"/>
        <v>0.14285714285714285</v>
      </c>
      <c r="W27" s="265">
        <v>9.4097222222222238E-3</v>
      </c>
      <c r="X27" s="286">
        <v>5</v>
      </c>
      <c r="Y27" s="258">
        <v>5</v>
      </c>
      <c r="Z27" s="365">
        <f t="shared" si="2"/>
        <v>0</v>
      </c>
      <c r="AA27" s="286">
        <v>18</v>
      </c>
      <c r="AB27" s="287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-1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1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>
        <v>6.3194444444444444E-3</v>
      </c>
      <c r="X28" s="255">
        <v>4</v>
      </c>
      <c r="Y28" s="256">
        <v>4</v>
      </c>
      <c r="Z28" s="236">
        <f t="shared" si="2"/>
        <v>0</v>
      </c>
      <c r="AA28" s="255">
        <v>19</v>
      </c>
      <c r="AB28" s="262" t="s">
        <v>84</v>
      </c>
    </row>
    <row r="29" spans="1:28" s="9" customFormat="1" ht="16.5" customHeight="1">
      <c r="A29" s="258">
        <v>20</v>
      </c>
      <c r="B29" s="730" t="s">
        <v>85</v>
      </c>
      <c r="C29" s="317">
        <v>1</v>
      </c>
      <c r="D29" s="286">
        <v>0</v>
      </c>
      <c r="E29" s="258">
        <v>1</v>
      </c>
      <c r="F29" s="727">
        <f t="shared" si="1"/>
        <v>1</v>
      </c>
      <c r="G29" s="286">
        <v>2</v>
      </c>
      <c r="H29" s="258">
        <v>1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1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>
        <v>1.4479166666666668E-2</v>
      </c>
      <c r="X29" s="286">
        <v>13</v>
      </c>
      <c r="Y29" s="258">
        <v>14</v>
      </c>
      <c r="Z29" s="365">
        <f t="shared" si="2"/>
        <v>-1</v>
      </c>
      <c r="AA29" s="286">
        <v>20</v>
      </c>
      <c r="AB29" s="287" t="s">
        <v>85</v>
      </c>
    </row>
    <row r="30" spans="1:28" s="9" customFormat="1" ht="16.5" customHeight="1">
      <c r="A30" s="523">
        <v>21</v>
      </c>
      <c r="B30" s="796" t="s">
        <v>86</v>
      </c>
      <c r="C30" s="797">
        <v>0</v>
      </c>
      <c r="D30" s="522">
        <v>0</v>
      </c>
      <c r="E30" s="523">
        <v>0</v>
      </c>
      <c r="F30" s="798">
        <f t="shared" si="1"/>
        <v>0</v>
      </c>
      <c r="G30" s="522">
        <v>0</v>
      </c>
      <c r="H30" s="523">
        <v>0</v>
      </c>
      <c r="I30" s="523">
        <v>0</v>
      </c>
      <c r="J30" s="799">
        <v>0</v>
      </c>
      <c r="K30" s="800" t="e">
        <f t="shared" si="3"/>
        <v>#DIV/0!</v>
      </c>
      <c r="L30" s="801" t="e">
        <f t="shared" si="4"/>
        <v>#DIV/0!</v>
      </c>
      <c r="M30" s="523">
        <v>0</v>
      </c>
      <c r="N30" s="799">
        <v>0</v>
      </c>
      <c r="O30" s="523">
        <v>0</v>
      </c>
      <c r="P30" s="523">
        <v>0</v>
      </c>
      <c r="Q30" s="523">
        <v>0</v>
      </c>
      <c r="R30" s="798">
        <v>0</v>
      </c>
      <c r="S30" s="522">
        <v>0</v>
      </c>
      <c r="T30" s="523">
        <v>0</v>
      </c>
      <c r="U30" s="523">
        <f t="shared" si="5"/>
        <v>0</v>
      </c>
      <c r="V30" s="802" t="e">
        <f t="shared" si="6"/>
        <v>#DIV/0!</v>
      </c>
      <c r="W30" s="521"/>
      <c r="X30" s="522"/>
      <c r="Y30" s="523"/>
      <c r="Z30" s="515">
        <f t="shared" si="2"/>
        <v>0</v>
      </c>
      <c r="AA30" s="255">
        <v>21</v>
      </c>
      <c r="AB30" s="262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5</v>
      </c>
      <c r="J31" s="731">
        <v>2</v>
      </c>
      <c r="K31" s="757">
        <f t="shared" si="3"/>
        <v>0.4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1.6736111111111111E-2</v>
      </c>
      <c r="X31" s="286">
        <v>16</v>
      </c>
      <c r="Y31" s="258">
        <v>8</v>
      </c>
      <c r="Z31" s="365">
        <f t="shared" si="2"/>
        <v>8</v>
      </c>
      <c r="AA31" s="286">
        <v>22</v>
      </c>
      <c r="AB31" s="287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1</v>
      </c>
      <c r="F32" s="346">
        <f t="shared" si="1"/>
        <v>1</v>
      </c>
      <c r="G32" s="255">
        <v>2</v>
      </c>
      <c r="H32" s="256">
        <v>0</v>
      </c>
      <c r="I32" s="256">
        <v>5</v>
      </c>
      <c r="J32" s="732">
        <v>3</v>
      </c>
      <c r="K32" s="755">
        <f t="shared" si="3"/>
        <v>0.6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1</v>
      </c>
      <c r="T32" s="256">
        <v>1</v>
      </c>
      <c r="U32" s="256">
        <f t="shared" si="5"/>
        <v>2</v>
      </c>
      <c r="V32" s="763">
        <f t="shared" si="6"/>
        <v>0.5</v>
      </c>
      <c r="W32" s="264">
        <v>9.6759259259259264E-3</v>
      </c>
      <c r="X32" s="255">
        <v>7</v>
      </c>
      <c r="Y32" s="256">
        <v>6</v>
      </c>
      <c r="Z32" s="236">
        <f t="shared" si="2"/>
        <v>1</v>
      </c>
      <c r="AA32" s="255">
        <v>23</v>
      </c>
      <c r="AB32" s="262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1</v>
      </c>
      <c r="F33" s="727">
        <f t="shared" si="1"/>
        <v>1</v>
      </c>
      <c r="G33" s="286">
        <v>0</v>
      </c>
      <c r="H33" s="258">
        <v>-1</v>
      </c>
      <c r="I33" s="258">
        <v>5</v>
      </c>
      <c r="J33" s="731">
        <v>4</v>
      </c>
      <c r="K33" s="757">
        <f t="shared" si="3"/>
        <v>0.8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4</v>
      </c>
      <c r="S33" s="286">
        <v>0</v>
      </c>
      <c r="T33" s="258">
        <v>2</v>
      </c>
      <c r="U33" s="258">
        <f t="shared" si="5"/>
        <v>2</v>
      </c>
      <c r="V33" s="762">
        <f t="shared" si="6"/>
        <v>0</v>
      </c>
      <c r="W33" s="265">
        <v>1.042824074074074E-2</v>
      </c>
      <c r="X33" s="286">
        <v>12</v>
      </c>
      <c r="Y33" s="258">
        <v>8</v>
      </c>
      <c r="Z33" s="365">
        <f t="shared" si="2"/>
        <v>4</v>
      </c>
      <c r="AA33" s="286">
        <v>25</v>
      </c>
      <c r="AB33" s="287" t="s">
        <v>89</v>
      </c>
    </row>
    <row r="34" spans="1:28" s="9" customFormat="1" ht="16.5" customHeight="1">
      <c r="A34" s="256">
        <v>26</v>
      </c>
      <c r="B34" s="729" t="s">
        <v>90</v>
      </c>
      <c r="C34" s="318">
        <v>1</v>
      </c>
      <c r="D34" s="255">
        <v>1</v>
      </c>
      <c r="E34" s="256">
        <v>0</v>
      </c>
      <c r="F34" s="346">
        <f t="shared" si="1"/>
        <v>1</v>
      </c>
      <c r="G34" s="255">
        <v>2</v>
      </c>
      <c r="H34" s="256">
        <v>1</v>
      </c>
      <c r="I34" s="256">
        <v>5</v>
      </c>
      <c r="J34" s="732">
        <v>4</v>
      </c>
      <c r="K34" s="755">
        <f t="shared" si="3"/>
        <v>0.8</v>
      </c>
      <c r="L34" s="756">
        <f t="shared" si="4"/>
        <v>0.25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>
        <v>1.3101851851851852E-2</v>
      </c>
      <c r="X34" s="255">
        <v>14</v>
      </c>
      <c r="Y34" s="256">
        <v>9</v>
      </c>
      <c r="Z34" s="236">
        <f t="shared" si="2"/>
        <v>5</v>
      </c>
      <c r="AA34" s="255">
        <v>26</v>
      </c>
      <c r="AB34" s="262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5</v>
      </c>
      <c r="J35" s="731">
        <v>3</v>
      </c>
      <c r="K35" s="757">
        <f t="shared" si="3"/>
        <v>0.6</v>
      </c>
      <c r="L35" s="758">
        <f t="shared" si="4"/>
        <v>0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1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1.3252314814814814E-2</v>
      </c>
      <c r="X35" s="286">
        <v>8</v>
      </c>
      <c r="Y35" s="258">
        <v>8</v>
      </c>
      <c r="Z35" s="365">
        <f t="shared" si="2"/>
        <v>0</v>
      </c>
      <c r="AA35" s="286">
        <v>27</v>
      </c>
      <c r="AB35" s="287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1</v>
      </c>
      <c r="F36" s="346">
        <f t="shared" si="1"/>
        <v>1</v>
      </c>
      <c r="G36" s="255">
        <v>0</v>
      </c>
      <c r="H36" s="256">
        <v>0</v>
      </c>
      <c r="I36" s="256">
        <v>1</v>
      </c>
      <c r="J36" s="732">
        <v>1</v>
      </c>
      <c r="K36" s="755">
        <f t="shared" si="3"/>
        <v>1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3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1.1388888888888888E-2</v>
      </c>
      <c r="X36" s="255">
        <v>6</v>
      </c>
      <c r="Y36" s="256">
        <v>11</v>
      </c>
      <c r="Z36" s="236">
        <f t="shared" si="2"/>
        <v>-5</v>
      </c>
      <c r="AA36" s="255">
        <v>41</v>
      </c>
      <c r="AB36" s="262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1</v>
      </c>
      <c r="E37" s="258">
        <v>0</v>
      </c>
      <c r="F37" s="727">
        <f t="shared" si="1"/>
        <v>1</v>
      </c>
      <c r="G37" s="286">
        <v>0</v>
      </c>
      <c r="H37" s="258">
        <v>-1</v>
      </c>
      <c r="I37" s="258">
        <v>4</v>
      </c>
      <c r="J37" s="731">
        <v>4</v>
      </c>
      <c r="K37" s="757">
        <f t="shared" si="3"/>
        <v>1</v>
      </c>
      <c r="L37" s="758">
        <f t="shared" si="4"/>
        <v>0.25</v>
      </c>
      <c r="M37" s="258">
        <v>1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2</v>
      </c>
      <c r="T37" s="258">
        <v>7</v>
      </c>
      <c r="U37" s="258">
        <f t="shared" si="5"/>
        <v>9</v>
      </c>
      <c r="V37" s="762">
        <f t="shared" si="6"/>
        <v>0.22222222222222221</v>
      </c>
      <c r="W37" s="265">
        <v>1.0208333333333333E-2</v>
      </c>
      <c r="X37" s="286">
        <v>6</v>
      </c>
      <c r="Y37" s="258">
        <v>8</v>
      </c>
      <c r="Z37" s="365">
        <f t="shared" si="2"/>
        <v>-2</v>
      </c>
      <c r="AA37" s="255">
        <v>42</v>
      </c>
      <c r="AB37" s="262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1</v>
      </c>
      <c r="J38" s="732">
        <v>1</v>
      </c>
      <c r="K38" s="755">
        <f t="shared" si="3"/>
        <v>1</v>
      </c>
      <c r="L38" s="756">
        <f t="shared" si="4"/>
        <v>0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1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>
        <v>9.8726851851851857E-3</v>
      </c>
      <c r="X38" s="255">
        <v>3</v>
      </c>
      <c r="Y38" s="256">
        <v>7</v>
      </c>
      <c r="Z38" s="236">
        <f t="shared" si="2"/>
        <v>-4</v>
      </c>
      <c r="AA38" s="255">
        <v>44</v>
      </c>
      <c r="AB38" s="262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1</v>
      </c>
      <c r="E39" s="258">
        <v>0</v>
      </c>
      <c r="F39" s="727">
        <f t="shared" si="1"/>
        <v>1</v>
      </c>
      <c r="G39" s="286">
        <v>0</v>
      </c>
      <c r="H39" s="258">
        <v>2</v>
      </c>
      <c r="I39" s="258">
        <v>2</v>
      </c>
      <c r="J39" s="731">
        <v>1</v>
      </c>
      <c r="K39" s="757">
        <f t="shared" si="3"/>
        <v>0.5</v>
      </c>
      <c r="L39" s="758">
        <f t="shared" si="4"/>
        <v>1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16</v>
      </c>
      <c r="T39" s="258">
        <v>9</v>
      </c>
      <c r="U39" s="258">
        <f t="shared" si="5"/>
        <v>25</v>
      </c>
      <c r="V39" s="762">
        <f t="shared" si="6"/>
        <v>0.64</v>
      </c>
      <c r="W39" s="265">
        <v>1.4386574074074072E-2</v>
      </c>
      <c r="X39" s="286">
        <v>13</v>
      </c>
      <c r="Y39" s="258">
        <v>10</v>
      </c>
      <c r="Z39" s="365">
        <f t="shared" si="2"/>
        <v>3</v>
      </c>
      <c r="AA39" s="288">
        <v>72</v>
      </c>
      <c r="AB39" s="262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3</v>
      </c>
      <c r="E42" s="261">
        <f t="shared" si="7"/>
        <v>5</v>
      </c>
      <c r="F42" s="728">
        <f t="shared" si="7"/>
        <v>8</v>
      </c>
      <c r="G42" s="260">
        <f t="shared" si="7"/>
        <v>8</v>
      </c>
      <c r="H42" s="261">
        <f t="shared" si="7"/>
        <v>-4</v>
      </c>
      <c r="I42" s="261">
        <f t="shared" si="7"/>
        <v>45</v>
      </c>
      <c r="J42" s="733">
        <f t="shared" si="7"/>
        <v>32</v>
      </c>
      <c r="K42" s="759">
        <f>(J42/I42)</f>
        <v>0.71111111111111114</v>
      </c>
      <c r="L42" s="760">
        <f>(D42/J42)</f>
        <v>9.375E-2</v>
      </c>
      <c r="M42" s="261">
        <f t="shared" ref="M42:T42" si="8">SUM(M16:M40)</f>
        <v>1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22</v>
      </c>
      <c r="S42" s="260">
        <f t="shared" si="8"/>
        <v>23</v>
      </c>
      <c r="T42" s="261">
        <f t="shared" si="8"/>
        <v>26</v>
      </c>
      <c r="U42" s="261">
        <f>S42+T42</f>
        <v>49</v>
      </c>
      <c r="V42" s="764">
        <f>S42/(S42+T42)</f>
        <v>0.46938775510204084</v>
      </c>
      <c r="W42" s="259">
        <v>0</v>
      </c>
      <c r="X42" s="260">
        <v>0</v>
      </c>
      <c r="Y42" s="261">
        <v>0</v>
      </c>
      <c r="Z42" s="278">
        <f>SUM(Z16:Z41)</f>
        <v>13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3</v>
      </c>
      <c r="D46" s="24">
        <f>C46/C12</f>
        <v>3</v>
      </c>
      <c r="E46" s="699"/>
      <c r="F46" s="692">
        <f>H12+I12</f>
        <v>4</v>
      </c>
      <c r="G46" s="24">
        <f>F46/C12</f>
        <v>4</v>
      </c>
      <c r="H46" s="699"/>
      <c r="I46" s="692">
        <f>J42</f>
        <v>32</v>
      </c>
      <c r="J46" s="24"/>
      <c r="K46" s="692"/>
      <c r="L46" s="72"/>
      <c r="M46" s="699"/>
      <c r="N46" s="692">
        <f>E12</f>
        <v>36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1</v>
      </c>
      <c r="E49" s="699"/>
      <c r="F49" s="14"/>
      <c r="G49" s="15"/>
      <c r="H49" s="699"/>
      <c r="I49" s="43" t="s">
        <v>38</v>
      </c>
      <c r="J49" s="692">
        <v>2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3</v>
      </c>
      <c r="E50" s="699"/>
      <c r="F50" s="45"/>
      <c r="G50" s="65"/>
      <c r="H50" s="699"/>
      <c r="I50" s="45" t="s">
        <v>39</v>
      </c>
      <c r="J50" s="65">
        <v>3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0.33333333333333331</v>
      </c>
      <c r="E51" s="699"/>
      <c r="F51" s="72"/>
      <c r="G51" s="72"/>
      <c r="H51" s="699"/>
      <c r="I51" s="158" t="s">
        <v>40</v>
      </c>
      <c r="J51" s="154">
        <f>(J49/J50)</f>
        <v>0.66666666666666663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{9215DD26-E969-6749-B8C2-2A1E54BAF52F}</x14:id>
        </ext>
      </extLst>
    </cfRule>
  </conditionalFormatting>
  <conditionalFormatting sqref="V16:V41">
    <cfRule type="cellIs" dxfId="25" priority="16" operator="greaterThanOrEqual">
      <formula>0.5</formula>
    </cfRule>
  </conditionalFormatting>
  <conditionalFormatting sqref="Q11:R12">
    <cfRule type="top10" dxfId="24" priority="1" rank="10"/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215DD26-E969-6749-B8C2-2A1E54BAF52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7" id="{F3A29115-C2BC-454A-BBB4-56DDC04AEB9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5" id="{C3970000-176A-244F-B33C-ACDF9920842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4" id="{0AA65805-84F5-C245-B2BF-8E48220DAFF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3" id="{FCEE9630-2534-904A-B711-8F73CB8C79C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2" id="{53189FB7-136D-CF46-8B85-E94C5302954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1" id="{2E72AE63-BB94-FB49-A735-684E4FC40C7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0" id="{2A464211-12B6-A34F-B994-72BE6E9332D1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9" id="{F136542B-7F4B-DD4A-84F6-C1F717F5B87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8" id="{15FBABB8-E723-E34E-A2B9-6BFF8A9F9D7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7" id="{9E7C4313-C4FB-BA40-8F51-2FAE2201E51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937D2BA7-56BD-4849-BF08-638CC924408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DCB8A326-E765-F04A-ABE7-FF5BA592952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C24A6E14-4FCB-474C-9297-64FE285C69EA}">
            <x14:iconSet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3TrafficLights1" iconId="0"/>
              <x14:cfIcon iconSet="3Symbols2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A53BC1A7-B38B-2F4B-A66D-2D895E79E58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6.6640625" customWidth="1"/>
    <col min="26" max="26" width="12" customWidth="1"/>
    <col min="28" max="28" width="21.5" customWidth="1"/>
  </cols>
  <sheetData>
    <row r="1" spans="1:28" s="1" customFormat="1" ht="16.5" customHeight="1">
      <c r="A1" s="1085" t="s">
        <v>124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4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116</v>
      </c>
      <c r="K2" s="1159"/>
      <c r="L2" s="694">
        <f>SUM(H12:I12)</f>
        <v>3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268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1</v>
      </c>
      <c r="D8" s="769">
        <v>60</v>
      </c>
      <c r="E8" s="364">
        <v>32</v>
      </c>
      <c r="F8" s="382">
        <v>29</v>
      </c>
      <c r="G8" s="770">
        <f>F8/E8</f>
        <v>0.90625</v>
      </c>
      <c r="H8" s="364">
        <v>3</v>
      </c>
      <c r="I8" s="364">
        <v>0</v>
      </c>
      <c r="J8" s="658">
        <f>H8/C8</f>
        <v>3</v>
      </c>
      <c r="K8" s="363">
        <v>1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/>
      <c r="R11" s="1152"/>
      <c r="S11" s="784"/>
      <c r="T11" s="1152"/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32</v>
      </c>
      <c r="F12" s="526">
        <f>SUM(F5:F9)</f>
        <v>29</v>
      </c>
      <c r="G12" s="747">
        <f>F12/E12</f>
        <v>0.90625</v>
      </c>
      <c r="H12" s="213">
        <f>SUM(H5:H9)</f>
        <v>3</v>
      </c>
      <c r="I12" s="213">
        <f>SUM(I5:I9)</f>
        <v>0</v>
      </c>
      <c r="J12" s="765">
        <f>H12/C12</f>
        <v>3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256">
        <v>2</v>
      </c>
      <c r="B16" s="729" t="s">
        <v>72</v>
      </c>
      <c r="C16" s="316">
        <v>1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0</v>
      </c>
      <c r="I16" s="256">
        <v>4</v>
      </c>
      <c r="J16" s="732">
        <v>3</v>
      </c>
      <c r="K16" s="755">
        <f>(J16/I16)</f>
        <v>0.75</v>
      </c>
      <c r="L16" s="756">
        <f>(D16/J16)</f>
        <v>0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1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>
        <v>1.2395833333333335E-2</v>
      </c>
      <c r="X16" s="255">
        <v>11</v>
      </c>
      <c r="Y16" s="256">
        <v>8</v>
      </c>
      <c r="Z16" s="236">
        <f t="shared" ref="Z16:Z40" si="2">SUM(X16-Y16)</f>
        <v>3</v>
      </c>
      <c r="AA16" s="221">
        <v>2</v>
      </c>
      <c r="AB16" s="285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2</v>
      </c>
      <c r="I17" s="258">
        <v>0</v>
      </c>
      <c r="J17" s="731">
        <v>0</v>
      </c>
      <c r="K17" s="757" t="e">
        <f t="shared" ref="K17:K39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1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1.3900462962962962E-2</v>
      </c>
      <c r="X17" s="286">
        <v>17</v>
      </c>
      <c r="Y17" s="258">
        <v>6</v>
      </c>
      <c r="Z17" s="365">
        <f t="shared" si="2"/>
        <v>11</v>
      </c>
      <c r="AA17" s="286">
        <v>4</v>
      </c>
      <c r="AB17" s="287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1</v>
      </c>
      <c r="F18" s="346">
        <f t="shared" si="1"/>
        <v>1</v>
      </c>
      <c r="G18" s="255">
        <v>0</v>
      </c>
      <c r="H18" s="256">
        <v>2</v>
      </c>
      <c r="I18" s="256">
        <v>7</v>
      </c>
      <c r="J18" s="732">
        <v>6</v>
      </c>
      <c r="K18" s="755">
        <f t="shared" si="3"/>
        <v>0.8571428571428571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1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1.6134259259259261E-2</v>
      </c>
      <c r="X18" s="255">
        <v>19</v>
      </c>
      <c r="Y18" s="256">
        <v>6</v>
      </c>
      <c r="Z18" s="236">
        <f t="shared" si="2"/>
        <v>13</v>
      </c>
      <c r="AA18" s="255">
        <v>5</v>
      </c>
      <c r="AB18" s="262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1</v>
      </c>
      <c r="E19" s="258">
        <v>1</v>
      </c>
      <c r="F19" s="727">
        <f t="shared" si="1"/>
        <v>2</v>
      </c>
      <c r="G19" s="286">
        <v>12</v>
      </c>
      <c r="H19" s="258">
        <v>0</v>
      </c>
      <c r="I19" s="258">
        <v>6</v>
      </c>
      <c r="J19" s="731">
        <v>4</v>
      </c>
      <c r="K19" s="757">
        <f t="shared" si="3"/>
        <v>0.66666666666666663</v>
      </c>
      <c r="L19" s="758">
        <f t="shared" si="4"/>
        <v>0.25</v>
      </c>
      <c r="M19" s="258">
        <v>0</v>
      </c>
      <c r="N19" s="731">
        <v>1</v>
      </c>
      <c r="O19" s="258">
        <v>0</v>
      </c>
      <c r="P19" s="258">
        <v>0</v>
      </c>
      <c r="Q19" s="258">
        <v>0</v>
      </c>
      <c r="R19" s="727">
        <v>2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1.3078703703703703E-2</v>
      </c>
      <c r="X19" s="286">
        <v>12</v>
      </c>
      <c r="Y19" s="258">
        <v>11</v>
      </c>
      <c r="Z19" s="365">
        <f t="shared" si="2"/>
        <v>1</v>
      </c>
      <c r="AA19" s="286">
        <v>6</v>
      </c>
      <c r="AB19" s="287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255">
        <v>7</v>
      </c>
      <c r="AB20" s="262" t="s">
        <v>76</v>
      </c>
    </row>
    <row r="21" spans="1:28" s="9" customFormat="1" ht="16.5" customHeight="1">
      <c r="A21" s="520">
        <v>8</v>
      </c>
      <c r="B21" s="803" t="s">
        <v>77</v>
      </c>
      <c r="C21" s="804">
        <v>0</v>
      </c>
      <c r="D21" s="519">
        <v>0</v>
      </c>
      <c r="E21" s="520">
        <v>0</v>
      </c>
      <c r="F21" s="805">
        <f t="shared" si="1"/>
        <v>0</v>
      </c>
      <c r="G21" s="519">
        <v>0</v>
      </c>
      <c r="H21" s="520">
        <v>0</v>
      </c>
      <c r="I21" s="520">
        <v>0</v>
      </c>
      <c r="J21" s="806">
        <v>0</v>
      </c>
      <c r="K21" s="807" t="e">
        <f t="shared" si="3"/>
        <v>#DIV/0!</v>
      </c>
      <c r="L21" s="808" t="e">
        <f t="shared" si="4"/>
        <v>#DIV/0!</v>
      </c>
      <c r="M21" s="520">
        <v>0</v>
      </c>
      <c r="N21" s="806">
        <v>0</v>
      </c>
      <c r="O21" s="520">
        <v>0</v>
      </c>
      <c r="P21" s="520">
        <v>0</v>
      </c>
      <c r="Q21" s="520">
        <v>0</v>
      </c>
      <c r="R21" s="805">
        <v>0</v>
      </c>
      <c r="S21" s="519">
        <v>0</v>
      </c>
      <c r="T21" s="520">
        <v>0</v>
      </c>
      <c r="U21" s="520">
        <f t="shared" si="5"/>
        <v>0</v>
      </c>
      <c r="V21" s="809" t="e">
        <f t="shared" si="6"/>
        <v>#DIV/0!</v>
      </c>
      <c r="W21" s="518"/>
      <c r="X21" s="519"/>
      <c r="Y21" s="520"/>
      <c r="Z21" s="515">
        <f t="shared" si="2"/>
        <v>0</v>
      </c>
      <c r="AA21" s="286">
        <v>8</v>
      </c>
      <c r="AB21" s="287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2</v>
      </c>
      <c r="J22" s="732">
        <v>2</v>
      </c>
      <c r="K22" s="755">
        <f t="shared" si="3"/>
        <v>1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8</v>
      </c>
      <c r="T22" s="256">
        <v>2</v>
      </c>
      <c r="U22" s="256">
        <f t="shared" si="5"/>
        <v>10</v>
      </c>
      <c r="V22" s="763">
        <f t="shared" si="6"/>
        <v>0.8</v>
      </c>
      <c r="W22" s="264">
        <v>6.7708333333333336E-3</v>
      </c>
      <c r="X22" s="255">
        <v>13</v>
      </c>
      <c r="Y22" s="256">
        <v>2</v>
      </c>
      <c r="Z22" s="236">
        <f t="shared" si="2"/>
        <v>11</v>
      </c>
      <c r="AA22" s="288">
        <v>9</v>
      </c>
      <c r="AB22" s="245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1</v>
      </c>
      <c r="F23" s="727">
        <f t="shared" si="1"/>
        <v>1</v>
      </c>
      <c r="G23" s="286">
        <v>0</v>
      </c>
      <c r="H23" s="258">
        <v>1</v>
      </c>
      <c r="I23" s="258">
        <v>3</v>
      </c>
      <c r="J23" s="731">
        <v>3</v>
      </c>
      <c r="K23" s="757">
        <f t="shared" si="3"/>
        <v>1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9</v>
      </c>
      <c r="T23" s="258">
        <v>1</v>
      </c>
      <c r="U23" s="258">
        <f t="shared" si="5"/>
        <v>10</v>
      </c>
      <c r="V23" s="762">
        <f t="shared" si="6"/>
        <v>0.9</v>
      </c>
      <c r="W23" s="265">
        <v>6.9212962962962969E-3</v>
      </c>
      <c r="X23" s="286">
        <v>12</v>
      </c>
      <c r="Y23" s="258">
        <v>5</v>
      </c>
      <c r="Z23" s="365">
        <f t="shared" si="2"/>
        <v>7</v>
      </c>
      <c r="AA23" s="286">
        <v>10</v>
      </c>
      <c r="AB23" s="287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255">
        <v>13</v>
      </c>
      <c r="AB24" s="262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86">
        <v>16</v>
      </c>
      <c r="AB25" s="287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1</v>
      </c>
      <c r="E26" s="256">
        <v>0</v>
      </c>
      <c r="F26" s="346">
        <f t="shared" si="1"/>
        <v>1</v>
      </c>
      <c r="G26" s="255">
        <v>2</v>
      </c>
      <c r="H26" s="256">
        <v>1</v>
      </c>
      <c r="I26" s="256">
        <v>3</v>
      </c>
      <c r="J26" s="732">
        <v>1</v>
      </c>
      <c r="K26" s="755">
        <f t="shared" si="3"/>
        <v>0.33333333333333331</v>
      </c>
      <c r="L26" s="756">
        <f t="shared" si="4"/>
        <v>1</v>
      </c>
      <c r="M26" s="256">
        <v>0</v>
      </c>
      <c r="N26" s="732">
        <v>0</v>
      </c>
      <c r="O26" s="256">
        <v>1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6.4930555555555549E-3</v>
      </c>
      <c r="X26" s="255">
        <v>11</v>
      </c>
      <c r="Y26" s="256">
        <v>3</v>
      </c>
      <c r="Z26" s="236">
        <f t="shared" si="2"/>
        <v>8</v>
      </c>
      <c r="AA26" s="255">
        <v>17</v>
      </c>
      <c r="AB26" s="262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1</v>
      </c>
      <c r="E27" s="258">
        <v>0</v>
      </c>
      <c r="F27" s="727">
        <f t="shared" si="1"/>
        <v>1</v>
      </c>
      <c r="G27" s="286">
        <v>0</v>
      </c>
      <c r="H27" s="258">
        <v>1</v>
      </c>
      <c r="I27" s="258">
        <v>5</v>
      </c>
      <c r="J27" s="731">
        <v>3</v>
      </c>
      <c r="K27" s="757">
        <f t="shared" si="3"/>
        <v>0.6</v>
      </c>
      <c r="L27" s="758">
        <f t="shared" si="4"/>
        <v>0.33333333333333331</v>
      </c>
      <c r="M27" s="258">
        <v>0</v>
      </c>
      <c r="N27" s="731">
        <v>1</v>
      </c>
      <c r="O27" s="258">
        <v>0</v>
      </c>
      <c r="P27" s="258">
        <v>0</v>
      </c>
      <c r="Q27" s="258">
        <v>0</v>
      </c>
      <c r="R27" s="727">
        <v>0</v>
      </c>
      <c r="S27" s="286">
        <v>1</v>
      </c>
      <c r="T27" s="258">
        <v>0</v>
      </c>
      <c r="U27" s="258">
        <f t="shared" si="5"/>
        <v>1</v>
      </c>
      <c r="V27" s="762">
        <f t="shared" si="6"/>
        <v>1</v>
      </c>
      <c r="W27" s="265">
        <v>9.3749999999999997E-3</v>
      </c>
      <c r="X27" s="286">
        <v>14</v>
      </c>
      <c r="Y27" s="258">
        <v>2</v>
      </c>
      <c r="Z27" s="365">
        <f t="shared" si="2"/>
        <v>12</v>
      </c>
      <c r="AA27" s="286">
        <v>18</v>
      </c>
      <c r="AB27" s="287" t="s">
        <v>83</v>
      </c>
    </row>
    <row r="28" spans="1:28" s="9" customFormat="1" ht="16.5" customHeight="1">
      <c r="A28" s="523">
        <v>19</v>
      </c>
      <c r="B28" s="796" t="s">
        <v>84</v>
      </c>
      <c r="C28" s="797">
        <v>0</v>
      </c>
      <c r="D28" s="522">
        <v>0</v>
      </c>
      <c r="E28" s="523">
        <v>0</v>
      </c>
      <c r="F28" s="798">
        <f t="shared" si="1"/>
        <v>0</v>
      </c>
      <c r="G28" s="522">
        <v>0</v>
      </c>
      <c r="H28" s="523">
        <v>0</v>
      </c>
      <c r="I28" s="523">
        <v>0</v>
      </c>
      <c r="J28" s="799">
        <v>0</v>
      </c>
      <c r="K28" s="800" t="e">
        <f t="shared" si="3"/>
        <v>#DIV/0!</v>
      </c>
      <c r="L28" s="801" t="e">
        <f t="shared" si="4"/>
        <v>#DIV/0!</v>
      </c>
      <c r="M28" s="523">
        <v>0</v>
      </c>
      <c r="N28" s="799">
        <v>0</v>
      </c>
      <c r="O28" s="523">
        <v>0</v>
      </c>
      <c r="P28" s="523">
        <v>0</v>
      </c>
      <c r="Q28" s="523">
        <v>0</v>
      </c>
      <c r="R28" s="798">
        <v>0</v>
      </c>
      <c r="S28" s="522">
        <v>0</v>
      </c>
      <c r="T28" s="523">
        <v>0</v>
      </c>
      <c r="U28" s="523">
        <f t="shared" si="5"/>
        <v>0</v>
      </c>
      <c r="V28" s="802" t="e">
        <f t="shared" si="6"/>
        <v>#DIV/0!</v>
      </c>
      <c r="W28" s="521"/>
      <c r="X28" s="522"/>
      <c r="Y28" s="523"/>
      <c r="Z28" s="515">
        <f t="shared" si="2"/>
        <v>0</v>
      </c>
      <c r="AA28" s="255">
        <v>19</v>
      </c>
      <c r="AB28" s="262" t="s">
        <v>84</v>
      </c>
    </row>
    <row r="29" spans="1:28" s="9" customFormat="1" ht="16.5" customHeight="1">
      <c r="A29" s="258">
        <v>20</v>
      </c>
      <c r="B29" s="730" t="s">
        <v>85</v>
      </c>
      <c r="C29" s="317">
        <v>1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-2</v>
      </c>
      <c r="I29" s="258">
        <v>5</v>
      </c>
      <c r="J29" s="731">
        <v>1</v>
      </c>
      <c r="K29" s="757">
        <f t="shared" si="3"/>
        <v>0.2</v>
      </c>
      <c r="L29" s="758">
        <f t="shared" si="4"/>
        <v>0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>
        <v>1.2013888888888888E-2</v>
      </c>
      <c r="X29" s="286">
        <v>7</v>
      </c>
      <c r="Y29" s="258">
        <v>12</v>
      </c>
      <c r="Z29" s="365">
        <f t="shared" si="2"/>
        <v>-5</v>
      </c>
      <c r="AA29" s="286">
        <v>20</v>
      </c>
      <c r="AB29" s="287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1</v>
      </c>
      <c r="F30" s="346">
        <f t="shared" si="1"/>
        <v>1</v>
      </c>
      <c r="G30" s="255">
        <v>0</v>
      </c>
      <c r="H30" s="256">
        <v>1</v>
      </c>
      <c r="I30" s="256">
        <v>4</v>
      </c>
      <c r="J30" s="732">
        <v>2</v>
      </c>
      <c r="K30" s="755">
        <f t="shared" si="3"/>
        <v>0.5</v>
      </c>
      <c r="L30" s="756">
        <f t="shared" si="4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>
        <v>5.9722222222222225E-3</v>
      </c>
      <c r="X30" s="255">
        <v>11</v>
      </c>
      <c r="Y30" s="256">
        <v>3</v>
      </c>
      <c r="Z30" s="236">
        <f t="shared" si="2"/>
        <v>8</v>
      </c>
      <c r="AA30" s="255">
        <v>21</v>
      </c>
      <c r="AB30" s="262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1</v>
      </c>
      <c r="E31" s="258">
        <v>0</v>
      </c>
      <c r="F31" s="727">
        <f t="shared" si="1"/>
        <v>1</v>
      </c>
      <c r="G31" s="286">
        <v>2</v>
      </c>
      <c r="H31" s="258">
        <v>-1</v>
      </c>
      <c r="I31" s="258">
        <v>3</v>
      </c>
      <c r="J31" s="731">
        <v>3</v>
      </c>
      <c r="K31" s="757">
        <f t="shared" si="3"/>
        <v>1</v>
      </c>
      <c r="L31" s="758">
        <f t="shared" si="4"/>
        <v>0.33333333333333331</v>
      </c>
      <c r="M31" s="258">
        <v>1</v>
      </c>
      <c r="N31" s="731">
        <v>0</v>
      </c>
      <c r="O31" s="258">
        <v>0</v>
      </c>
      <c r="P31" s="258">
        <v>0</v>
      </c>
      <c r="Q31" s="258">
        <v>0</v>
      </c>
      <c r="R31" s="727">
        <v>3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1.4965277777777779E-2</v>
      </c>
      <c r="X31" s="286">
        <v>13</v>
      </c>
      <c r="Y31" s="258">
        <v>15</v>
      </c>
      <c r="Z31" s="365">
        <f t="shared" si="2"/>
        <v>-2</v>
      </c>
      <c r="AA31" s="286">
        <v>22</v>
      </c>
      <c r="AB31" s="287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4</v>
      </c>
      <c r="J32" s="732">
        <v>1</v>
      </c>
      <c r="K32" s="755">
        <f t="shared" si="3"/>
        <v>0.25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2</v>
      </c>
      <c r="T32" s="256">
        <v>2</v>
      </c>
      <c r="U32" s="256">
        <f t="shared" si="5"/>
        <v>4</v>
      </c>
      <c r="V32" s="763">
        <f t="shared" si="6"/>
        <v>0.5</v>
      </c>
      <c r="W32" s="264">
        <v>1.0902777777777777E-2</v>
      </c>
      <c r="X32" s="255">
        <v>6</v>
      </c>
      <c r="Y32" s="256">
        <v>10</v>
      </c>
      <c r="Z32" s="236">
        <f t="shared" si="2"/>
        <v>-4</v>
      </c>
      <c r="AA32" s="255">
        <v>23</v>
      </c>
      <c r="AB32" s="262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2</v>
      </c>
      <c r="J33" s="731">
        <v>0</v>
      </c>
      <c r="K33" s="757">
        <f t="shared" si="3"/>
        <v>0</v>
      </c>
      <c r="L33" s="758" t="e">
        <f t="shared" si="4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1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9.6296296296296303E-3</v>
      </c>
      <c r="X33" s="286">
        <v>7</v>
      </c>
      <c r="Y33" s="258">
        <v>8</v>
      </c>
      <c r="Z33" s="365">
        <f t="shared" si="2"/>
        <v>-1</v>
      </c>
      <c r="AA33" s="286">
        <v>25</v>
      </c>
      <c r="AB33" s="287" t="s">
        <v>89</v>
      </c>
    </row>
    <row r="34" spans="1:28" s="9" customFormat="1" ht="16.5" customHeight="1">
      <c r="A34" s="256">
        <v>26</v>
      </c>
      <c r="B34" s="729" t="s">
        <v>90</v>
      </c>
      <c r="C34" s="318">
        <v>1</v>
      </c>
      <c r="D34" s="255">
        <v>0</v>
      </c>
      <c r="E34" s="256">
        <v>1</v>
      </c>
      <c r="F34" s="346">
        <f t="shared" si="1"/>
        <v>1</v>
      </c>
      <c r="G34" s="255">
        <v>0</v>
      </c>
      <c r="H34" s="256">
        <v>-1</v>
      </c>
      <c r="I34" s="256">
        <v>7</v>
      </c>
      <c r="J34" s="732">
        <v>3</v>
      </c>
      <c r="K34" s="755">
        <f t="shared" si="3"/>
        <v>0.42857142857142855</v>
      </c>
      <c r="L34" s="756">
        <f t="shared" si="4"/>
        <v>0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1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>
        <v>1.4791666666666668E-2</v>
      </c>
      <c r="X34" s="255">
        <v>10</v>
      </c>
      <c r="Y34" s="256">
        <v>12</v>
      </c>
      <c r="Z34" s="236">
        <f t="shared" si="2"/>
        <v>-2</v>
      </c>
      <c r="AA34" s="255">
        <v>26</v>
      </c>
      <c r="AB34" s="262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1</v>
      </c>
      <c r="F35" s="727">
        <f t="shared" si="1"/>
        <v>1</v>
      </c>
      <c r="G35" s="286">
        <v>0</v>
      </c>
      <c r="H35" s="258">
        <v>1</v>
      </c>
      <c r="I35" s="258">
        <v>4</v>
      </c>
      <c r="J35" s="731">
        <v>4</v>
      </c>
      <c r="K35" s="757">
        <f t="shared" si="3"/>
        <v>1</v>
      </c>
      <c r="L35" s="758">
        <f t="shared" si="4"/>
        <v>0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1</v>
      </c>
      <c r="T35" s="258">
        <v>0</v>
      </c>
      <c r="U35" s="258">
        <f t="shared" si="5"/>
        <v>1</v>
      </c>
      <c r="V35" s="762">
        <f t="shared" si="6"/>
        <v>1</v>
      </c>
      <c r="W35" s="265">
        <v>1.1030092592592591E-2</v>
      </c>
      <c r="X35" s="286">
        <v>14</v>
      </c>
      <c r="Y35" s="258">
        <v>2</v>
      </c>
      <c r="Z35" s="365">
        <f t="shared" si="2"/>
        <v>12</v>
      </c>
      <c r="AA35" s="286">
        <v>27</v>
      </c>
      <c r="AB35" s="287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2</v>
      </c>
      <c r="H36" s="256">
        <v>-1</v>
      </c>
      <c r="I36" s="256">
        <v>4</v>
      </c>
      <c r="J36" s="732">
        <v>1</v>
      </c>
      <c r="K36" s="755">
        <f t="shared" si="3"/>
        <v>0.25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4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1.2708333333333334E-2</v>
      </c>
      <c r="X36" s="255">
        <v>10</v>
      </c>
      <c r="Y36" s="256">
        <v>8</v>
      </c>
      <c r="Z36" s="236">
        <f t="shared" si="2"/>
        <v>2</v>
      </c>
      <c r="AA36" s="255">
        <v>41</v>
      </c>
      <c r="AB36" s="262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3</v>
      </c>
      <c r="J37" s="731">
        <v>3</v>
      </c>
      <c r="K37" s="757">
        <f t="shared" si="3"/>
        <v>1</v>
      </c>
      <c r="L37" s="758">
        <f t="shared" si="4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1</v>
      </c>
      <c r="S37" s="286">
        <v>6</v>
      </c>
      <c r="T37" s="258">
        <v>4</v>
      </c>
      <c r="U37" s="258">
        <f t="shared" si="5"/>
        <v>10</v>
      </c>
      <c r="V37" s="762">
        <f t="shared" si="6"/>
        <v>0.6</v>
      </c>
      <c r="W37" s="265">
        <v>1.1203703703703704E-2</v>
      </c>
      <c r="X37" s="286">
        <v>6</v>
      </c>
      <c r="Y37" s="258">
        <v>8</v>
      </c>
      <c r="Z37" s="365">
        <f t="shared" si="2"/>
        <v>-2</v>
      </c>
      <c r="AA37" s="255">
        <v>42</v>
      </c>
      <c r="AB37" s="262" t="s">
        <v>93</v>
      </c>
    </row>
    <row r="38" spans="1:28" s="9" customFormat="1" ht="16.5" customHeight="1">
      <c r="A38" s="523">
        <v>44</v>
      </c>
      <c r="B38" s="796" t="s">
        <v>94</v>
      </c>
      <c r="C38" s="797">
        <v>0</v>
      </c>
      <c r="D38" s="522">
        <v>0</v>
      </c>
      <c r="E38" s="523">
        <v>0</v>
      </c>
      <c r="F38" s="798">
        <f t="shared" si="1"/>
        <v>0</v>
      </c>
      <c r="G38" s="522">
        <v>0</v>
      </c>
      <c r="H38" s="523">
        <v>0</v>
      </c>
      <c r="I38" s="523">
        <v>0</v>
      </c>
      <c r="J38" s="799">
        <v>0</v>
      </c>
      <c r="K38" s="800" t="e">
        <f t="shared" si="3"/>
        <v>#DIV/0!</v>
      </c>
      <c r="L38" s="801" t="e">
        <f t="shared" si="4"/>
        <v>#DIV/0!</v>
      </c>
      <c r="M38" s="523">
        <v>0</v>
      </c>
      <c r="N38" s="799">
        <v>0</v>
      </c>
      <c r="O38" s="523">
        <v>0</v>
      </c>
      <c r="P38" s="523">
        <v>0</v>
      </c>
      <c r="Q38" s="523">
        <v>0</v>
      </c>
      <c r="R38" s="798">
        <v>0</v>
      </c>
      <c r="S38" s="522">
        <v>0</v>
      </c>
      <c r="T38" s="523">
        <v>0</v>
      </c>
      <c r="U38" s="523">
        <f t="shared" si="5"/>
        <v>0</v>
      </c>
      <c r="V38" s="802" t="e">
        <f t="shared" si="6"/>
        <v>#DIV/0!</v>
      </c>
      <c r="W38" s="521"/>
      <c r="X38" s="522"/>
      <c r="Y38" s="523"/>
      <c r="Z38" s="515">
        <f t="shared" si="2"/>
        <v>0</v>
      </c>
      <c r="AA38" s="255">
        <v>44</v>
      </c>
      <c r="AB38" s="262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2</v>
      </c>
      <c r="F39" s="727">
        <f t="shared" si="1"/>
        <v>2</v>
      </c>
      <c r="G39" s="286">
        <v>0</v>
      </c>
      <c r="H39" s="258">
        <v>-1</v>
      </c>
      <c r="I39" s="258">
        <v>4</v>
      </c>
      <c r="J39" s="731">
        <v>3</v>
      </c>
      <c r="K39" s="757">
        <f t="shared" si="3"/>
        <v>0.75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11</v>
      </c>
      <c r="T39" s="258">
        <v>9</v>
      </c>
      <c r="U39" s="258">
        <f t="shared" si="5"/>
        <v>20</v>
      </c>
      <c r="V39" s="762">
        <f t="shared" si="6"/>
        <v>0.55000000000000004</v>
      </c>
      <c r="W39" s="265">
        <v>1.4513888888888889E-2</v>
      </c>
      <c r="X39" s="286">
        <v>8</v>
      </c>
      <c r="Y39" s="258">
        <v>12</v>
      </c>
      <c r="Z39" s="365">
        <f t="shared" si="2"/>
        <v>-4</v>
      </c>
      <c r="AA39" s="288">
        <v>72</v>
      </c>
      <c r="AB39" s="262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4</v>
      </c>
      <c r="E42" s="261">
        <f t="shared" si="7"/>
        <v>8</v>
      </c>
      <c r="F42" s="728">
        <f t="shared" si="7"/>
        <v>12</v>
      </c>
      <c r="G42" s="260">
        <f t="shared" si="7"/>
        <v>18</v>
      </c>
      <c r="H42" s="261">
        <f t="shared" si="7"/>
        <v>3</v>
      </c>
      <c r="I42" s="261">
        <f t="shared" si="7"/>
        <v>70</v>
      </c>
      <c r="J42" s="733">
        <f t="shared" si="7"/>
        <v>43</v>
      </c>
      <c r="K42" s="759">
        <f>(J42/I42)</f>
        <v>0.61428571428571432</v>
      </c>
      <c r="L42" s="760">
        <f>(D42/J42)</f>
        <v>9.3023255813953487E-2</v>
      </c>
      <c r="M42" s="261">
        <f t="shared" ref="M42:T42" si="8">SUM(M16:M40)</f>
        <v>1</v>
      </c>
      <c r="N42" s="733">
        <f t="shared" si="8"/>
        <v>2</v>
      </c>
      <c r="O42" s="261">
        <f t="shared" si="8"/>
        <v>1</v>
      </c>
      <c r="P42" s="261">
        <f t="shared" si="8"/>
        <v>0</v>
      </c>
      <c r="Q42" s="261">
        <f t="shared" si="8"/>
        <v>0</v>
      </c>
      <c r="R42" s="728">
        <f t="shared" si="8"/>
        <v>15</v>
      </c>
      <c r="S42" s="260">
        <f t="shared" si="8"/>
        <v>38</v>
      </c>
      <c r="T42" s="261">
        <f t="shared" si="8"/>
        <v>18</v>
      </c>
      <c r="U42" s="261">
        <f>S42+T42</f>
        <v>56</v>
      </c>
      <c r="V42" s="764">
        <f>S42/(S42+T42)</f>
        <v>0.6785714285714286</v>
      </c>
      <c r="W42" s="259">
        <v>0</v>
      </c>
      <c r="X42" s="260">
        <v>0</v>
      </c>
      <c r="Y42" s="261">
        <v>0</v>
      </c>
      <c r="Z42" s="278">
        <f>SUM(Z16:Z39)</f>
        <v>68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4</v>
      </c>
      <c r="D46" s="24">
        <f>C46/C12</f>
        <v>4</v>
      </c>
      <c r="E46" s="699"/>
      <c r="F46" s="692">
        <f>H12+I12</f>
        <v>3</v>
      </c>
      <c r="G46" s="24">
        <f>F46/C12</f>
        <v>3</v>
      </c>
      <c r="H46" s="699"/>
      <c r="I46" s="692">
        <f>J42</f>
        <v>43</v>
      </c>
      <c r="J46" s="24"/>
      <c r="K46" s="692"/>
      <c r="L46" s="72"/>
      <c r="M46" s="699"/>
      <c r="N46" s="692">
        <f>E12</f>
        <v>32</v>
      </c>
      <c r="O46" s="24"/>
      <c r="P46" s="24"/>
      <c r="Q46" s="692">
        <f>N42</f>
        <v>2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1</v>
      </c>
      <c r="E49" s="699"/>
      <c r="F49" s="14"/>
      <c r="G49" s="15"/>
      <c r="H49" s="699"/>
      <c r="I49" s="43" t="s">
        <v>38</v>
      </c>
      <c r="J49" s="692">
        <v>3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2</v>
      </c>
      <c r="E50" s="699"/>
      <c r="F50" s="45"/>
      <c r="G50" s="65"/>
      <c r="H50" s="699"/>
      <c r="I50" s="45" t="s">
        <v>39</v>
      </c>
      <c r="J50" s="65">
        <v>4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0.5</v>
      </c>
      <c r="E51" s="699"/>
      <c r="F51" s="72"/>
      <c r="G51" s="72"/>
      <c r="H51" s="699"/>
      <c r="I51" s="158" t="s">
        <v>40</v>
      </c>
      <c r="J51" s="154">
        <f>(J49/J50)</f>
        <v>0.75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{ABBD8E41-0224-5142-A43C-8093F5D0E4A3}</x14:id>
        </ext>
      </extLst>
    </cfRule>
  </conditionalFormatting>
  <conditionalFormatting sqref="V16:V41">
    <cfRule type="cellIs" dxfId="23" priority="15" operator="greaterThanOrEqual">
      <formula>0.5</formula>
    </cfRule>
  </conditionalFormatting>
  <conditionalFormatting sqref="Q11:R12">
    <cfRule type="top10" dxfId="22" priority="1" rank="10"/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BBD8E41-0224-5142-A43C-8093F5D0E4A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EED76E9F-F5C1-924A-A993-144D193E101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34D03A11-A887-1E49-8C43-5B118206A93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20334ED0-1373-354C-BC9D-064865105A0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FC79CF95-E8DC-6147-AADE-91B74DE0460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4117245F-2019-584F-83E9-C8AFB3E5BC7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AC9CF44C-FCED-2245-9717-A5F917BD886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7635A54C-9CE6-9C4F-89B3-7BDE1B8D2199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13AC32F8-5BAD-3D45-81D7-30E993EDADA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49786789-4CA4-A049-B526-28C6A93A27C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D3759416-B8D0-8C43-B985-0546CCE7930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5AD6CD83-0963-134B-BED8-CA5652EAC88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FD19D0A3-5B72-8D40-85DE-F5DF3276B08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56816CCB-C672-444A-8E69-7470919088D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8" s="1" customFormat="1" ht="16.5" customHeight="1">
      <c r="A1" s="1085" t="s">
        <v>135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1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111</v>
      </c>
      <c r="K2" s="1159"/>
      <c r="L2" s="694">
        <f>SUM(H12:I12)</f>
        <v>3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269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0.98666666666666669</v>
      </c>
      <c r="D9" s="738">
        <v>59.2</v>
      </c>
      <c r="E9" s="692">
        <v>36</v>
      </c>
      <c r="F9" s="379">
        <v>33</v>
      </c>
      <c r="G9" s="746">
        <f>F9/E9</f>
        <v>0.91666666666666663</v>
      </c>
      <c r="H9" s="692">
        <v>3</v>
      </c>
      <c r="I9" s="692">
        <v>0</v>
      </c>
      <c r="J9" s="349">
        <f>H9/C9</f>
        <v>3.0405405405405403</v>
      </c>
      <c r="K9" s="221">
        <v>0</v>
      </c>
      <c r="L9" s="692">
        <v>1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1.3333333333333334E-2</v>
      </c>
      <c r="D10" s="769">
        <v>0.8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L2</f>
        <v>3</v>
      </c>
      <c r="R11" s="1152"/>
      <c r="S11" s="784"/>
      <c r="T11" s="1152">
        <f>L1</f>
        <v>1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36</v>
      </c>
      <c r="F12" s="526">
        <f>SUM(F5:F9)</f>
        <v>33</v>
      </c>
      <c r="G12" s="747">
        <f>F12/E12</f>
        <v>0.91666666666666663</v>
      </c>
      <c r="H12" s="213">
        <f>SUM(H5:H9)</f>
        <v>3</v>
      </c>
      <c r="I12" s="213">
        <f>SUM(I5:I9)</f>
        <v>0</v>
      </c>
      <c r="J12" s="765">
        <f>H12/C12</f>
        <v>3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523">
        <v>2</v>
      </c>
      <c r="B16" s="796" t="s">
        <v>72</v>
      </c>
      <c r="C16" s="703">
        <v>0</v>
      </c>
      <c r="D16" s="522">
        <v>0</v>
      </c>
      <c r="E16" s="523">
        <v>0</v>
      </c>
      <c r="F16" s="798">
        <f t="shared" ref="F16:F39" si="1">SUM(D16:E16)</f>
        <v>0</v>
      </c>
      <c r="G16" s="513">
        <v>0</v>
      </c>
      <c r="H16" s="523">
        <v>0</v>
      </c>
      <c r="I16" s="523">
        <v>0</v>
      </c>
      <c r="J16" s="799">
        <v>0</v>
      </c>
      <c r="K16" s="800" t="e">
        <f>(J16/I16)</f>
        <v>#DIV/0!</v>
      </c>
      <c r="L16" s="801" t="e">
        <f>(D16/J16)</f>
        <v>#DIV/0!</v>
      </c>
      <c r="M16" s="523">
        <v>0</v>
      </c>
      <c r="N16" s="799">
        <v>0</v>
      </c>
      <c r="O16" s="523">
        <v>0</v>
      </c>
      <c r="P16" s="523">
        <v>0</v>
      </c>
      <c r="Q16" s="523">
        <v>0</v>
      </c>
      <c r="R16" s="798">
        <v>0</v>
      </c>
      <c r="S16" s="513">
        <v>0</v>
      </c>
      <c r="T16" s="704">
        <v>0</v>
      </c>
      <c r="U16" s="704">
        <f>S16+T16</f>
        <v>0</v>
      </c>
      <c r="V16" s="810" t="e">
        <f>S16/(S16+T16)</f>
        <v>#DIV/0!</v>
      </c>
      <c r="W16" s="521"/>
      <c r="X16" s="522"/>
      <c r="Y16" s="523"/>
      <c r="Z16" s="515">
        <f t="shared" ref="Z16:Z40" si="2">SUM(X16-Y16)</f>
        <v>0</v>
      </c>
      <c r="AA16" s="221">
        <v>2</v>
      </c>
      <c r="AB16" s="285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2</v>
      </c>
      <c r="J17" s="731">
        <v>1</v>
      </c>
      <c r="K17" s="757">
        <f t="shared" ref="K17:K39" si="3">(J17/I17)</f>
        <v>0.5</v>
      </c>
      <c r="L17" s="758">
        <f t="shared" ref="L17:L39" si="4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4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  <c r="AA17" s="286">
        <v>4</v>
      </c>
      <c r="AB17" s="287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4</v>
      </c>
      <c r="H18" s="256">
        <v>0</v>
      </c>
      <c r="I18" s="256">
        <v>5</v>
      </c>
      <c r="J18" s="732">
        <v>4</v>
      </c>
      <c r="K18" s="755">
        <f t="shared" si="3"/>
        <v>0.8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2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  <c r="AA18" s="255">
        <v>5</v>
      </c>
      <c r="AB18" s="262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1</v>
      </c>
      <c r="F19" s="727">
        <f t="shared" si="1"/>
        <v>1</v>
      </c>
      <c r="G19" s="286">
        <v>0</v>
      </c>
      <c r="H19" s="258">
        <v>-1</v>
      </c>
      <c r="I19" s="258">
        <v>12</v>
      </c>
      <c r="J19" s="731">
        <v>6</v>
      </c>
      <c r="K19" s="757">
        <f t="shared" si="3"/>
        <v>0.5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1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  <c r="AA19" s="286">
        <v>6</v>
      </c>
      <c r="AB19" s="287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1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3"/>
        <v>#DIV/0!</v>
      </c>
      <c r="L20" s="801" t="e">
        <f t="shared" si="4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5"/>
        <v>0</v>
      </c>
      <c r="V20" s="802" t="e">
        <f t="shared" si="6"/>
        <v>#DIV/0!</v>
      </c>
      <c r="W20" s="521"/>
      <c r="X20" s="522"/>
      <c r="Y20" s="523"/>
      <c r="Z20" s="515">
        <f t="shared" si="2"/>
        <v>0</v>
      </c>
      <c r="AA20" s="255">
        <v>7</v>
      </c>
      <c r="AB20" s="262" t="s">
        <v>76</v>
      </c>
    </row>
    <row r="21" spans="1:28" s="9" customFormat="1" ht="16.5" customHeight="1">
      <c r="A21" s="520">
        <v>8</v>
      </c>
      <c r="B21" s="803" t="s">
        <v>77</v>
      </c>
      <c r="C21" s="804">
        <v>0</v>
      </c>
      <c r="D21" s="519">
        <v>0</v>
      </c>
      <c r="E21" s="520">
        <v>0</v>
      </c>
      <c r="F21" s="805">
        <f t="shared" si="1"/>
        <v>0</v>
      </c>
      <c r="G21" s="519">
        <v>0</v>
      </c>
      <c r="H21" s="520">
        <v>0</v>
      </c>
      <c r="I21" s="520">
        <v>0</v>
      </c>
      <c r="J21" s="806">
        <v>0</v>
      </c>
      <c r="K21" s="807" t="e">
        <f t="shared" si="3"/>
        <v>#DIV/0!</v>
      </c>
      <c r="L21" s="808" t="e">
        <f t="shared" si="4"/>
        <v>#DIV/0!</v>
      </c>
      <c r="M21" s="520">
        <v>0</v>
      </c>
      <c r="N21" s="806">
        <v>0</v>
      </c>
      <c r="O21" s="520">
        <v>0</v>
      </c>
      <c r="P21" s="520">
        <v>0</v>
      </c>
      <c r="Q21" s="520">
        <v>0</v>
      </c>
      <c r="R21" s="805">
        <v>0</v>
      </c>
      <c r="S21" s="519">
        <v>0</v>
      </c>
      <c r="T21" s="520">
        <v>0</v>
      </c>
      <c r="U21" s="520">
        <f t="shared" si="5"/>
        <v>0</v>
      </c>
      <c r="V21" s="809" t="e">
        <f t="shared" si="6"/>
        <v>#DIV/0!</v>
      </c>
      <c r="W21" s="518"/>
      <c r="X21" s="519"/>
      <c r="Y21" s="520"/>
      <c r="Z21" s="515">
        <f t="shared" si="2"/>
        <v>0</v>
      </c>
      <c r="AA21" s="286">
        <v>8</v>
      </c>
      <c r="AB21" s="287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1</v>
      </c>
      <c r="J22" s="732">
        <v>0</v>
      </c>
      <c r="K22" s="755">
        <f t="shared" si="3"/>
        <v>0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1</v>
      </c>
      <c r="S22" s="255">
        <v>5</v>
      </c>
      <c r="T22" s="256">
        <v>4</v>
      </c>
      <c r="U22" s="256">
        <f t="shared" si="5"/>
        <v>9</v>
      </c>
      <c r="V22" s="763">
        <f t="shared" si="6"/>
        <v>0.55555555555555558</v>
      </c>
      <c r="W22" s="264"/>
      <c r="X22" s="255"/>
      <c r="Y22" s="256"/>
      <c r="Z22" s="236">
        <f t="shared" si="2"/>
        <v>0</v>
      </c>
      <c r="AA22" s="288">
        <v>9</v>
      </c>
      <c r="AB22" s="245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4</v>
      </c>
      <c r="J23" s="731">
        <v>2</v>
      </c>
      <c r="K23" s="757">
        <f t="shared" si="3"/>
        <v>0.5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1</v>
      </c>
      <c r="S23" s="286">
        <v>5</v>
      </c>
      <c r="T23" s="258">
        <v>3</v>
      </c>
      <c r="U23" s="258">
        <f t="shared" si="5"/>
        <v>8</v>
      </c>
      <c r="V23" s="762">
        <f t="shared" si="6"/>
        <v>0.625</v>
      </c>
      <c r="W23" s="265"/>
      <c r="X23" s="286"/>
      <c r="Y23" s="258"/>
      <c r="Z23" s="365">
        <f t="shared" si="2"/>
        <v>0</v>
      </c>
      <c r="AA23" s="286">
        <v>10</v>
      </c>
      <c r="AB23" s="287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255">
        <v>13</v>
      </c>
      <c r="AB24" s="262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86">
        <v>16</v>
      </c>
      <c r="AB25" s="287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1</v>
      </c>
      <c r="J26" s="732">
        <v>1</v>
      </c>
      <c r="K26" s="755">
        <f t="shared" si="3"/>
        <v>1</v>
      </c>
      <c r="L26" s="756">
        <f t="shared" si="4"/>
        <v>0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1</v>
      </c>
      <c r="S26" s="255">
        <v>0</v>
      </c>
      <c r="T26" s="256">
        <v>1</v>
      </c>
      <c r="U26" s="256">
        <f t="shared" si="5"/>
        <v>1</v>
      </c>
      <c r="V26" s="763">
        <f t="shared" si="6"/>
        <v>0</v>
      </c>
      <c r="W26" s="264"/>
      <c r="X26" s="255"/>
      <c r="Y26" s="256"/>
      <c r="Z26" s="236">
        <f t="shared" si="2"/>
        <v>0</v>
      </c>
      <c r="AA26" s="255">
        <v>17</v>
      </c>
      <c r="AB26" s="262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5</v>
      </c>
      <c r="J27" s="731">
        <v>3</v>
      </c>
      <c r="K27" s="757">
        <f t="shared" si="3"/>
        <v>0.6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2</v>
      </c>
      <c r="S27" s="286">
        <v>1</v>
      </c>
      <c r="T27" s="258">
        <v>1</v>
      </c>
      <c r="U27" s="258">
        <f t="shared" si="5"/>
        <v>2</v>
      </c>
      <c r="V27" s="762">
        <f t="shared" si="6"/>
        <v>0.5</v>
      </c>
      <c r="W27" s="265"/>
      <c r="X27" s="286"/>
      <c r="Y27" s="258"/>
      <c r="Z27" s="365">
        <f t="shared" si="2"/>
        <v>0</v>
      </c>
      <c r="AA27" s="286">
        <v>18</v>
      </c>
      <c r="AB27" s="287" t="s">
        <v>83</v>
      </c>
    </row>
    <row r="28" spans="1:28" s="9" customFormat="1" ht="16.5" customHeight="1">
      <c r="A28" s="523">
        <v>19</v>
      </c>
      <c r="B28" s="796" t="s">
        <v>84</v>
      </c>
      <c r="C28" s="797">
        <v>0</v>
      </c>
      <c r="D28" s="522">
        <v>0</v>
      </c>
      <c r="E28" s="523">
        <v>0</v>
      </c>
      <c r="F28" s="798">
        <f t="shared" si="1"/>
        <v>0</v>
      </c>
      <c r="G28" s="522">
        <v>0</v>
      </c>
      <c r="H28" s="523">
        <v>0</v>
      </c>
      <c r="I28" s="523">
        <v>0</v>
      </c>
      <c r="J28" s="799">
        <v>0</v>
      </c>
      <c r="K28" s="800" t="e">
        <f t="shared" si="3"/>
        <v>#DIV/0!</v>
      </c>
      <c r="L28" s="801" t="e">
        <f t="shared" si="4"/>
        <v>#DIV/0!</v>
      </c>
      <c r="M28" s="523">
        <v>0</v>
      </c>
      <c r="N28" s="799">
        <v>0</v>
      </c>
      <c r="O28" s="523">
        <v>0</v>
      </c>
      <c r="P28" s="523">
        <v>0</v>
      </c>
      <c r="Q28" s="523">
        <v>0</v>
      </c>
      <c r="R28" s="798">
        <v>0</v>
      </c>
      <c r="S28" s="522">
        <v>0</v>
      </c>
      <c r="T28" s="523">
        <v>0</v>
      </c>
      <c r="U28" s="523">
        <f t="shared" si="5"/>
        <v>0</v>
      </c>
      <c r="V28" s="802" t="e">
        <f t="shared" si="6"/>
        <v>#DIV/0!</v>
      </c>
      <c r="W28" s="521"/>
      <c r="X28" s="522"/>
      <c r="Y28" s="523"/>
      <c r="Z28" s="515">
        <f t="shared" si="2"/>
        <v>0</v>
      </c>
      <c r="AA28" s="255">
        <v>19</v>
      </c>
      <c r="AB28" s="262" t="s">
        <v>84</v>
      </c>
    </row>
    <row r="29" spans="1:28" s="9" customFormat="1" ht="16.5" customHeight="1">
      <c r="A29" s="258">
        <v>20</v>
      </c>
      <c r="B29" s="730" t="s">
        <v>85</v>
      </c>
      <c r="C29" s="317">
        <v>1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-1</v>
      </c>
      <c r="I29" s="258">
        <v>6</v>
      </c>
      <c r="J29" s="731">
        <v>6</v>
      </c>
      <c r="K29" s="757">
        <f t="shared" si="3"/>
        <v>1</v>
      </c>
      <c r="L29" s="758">
        <f t="shared" si="4"/>
        <v>0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  <c r="AA29" s="286">
        <v>20</v>
      </c>
      <c r="AB29" s="287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0</v>
      </c>
      <c r="F30" s="346">
        <f t="shared" si="1"/>
        <v>0</v>
      </c>
      <c r="G30" s="255">
        <v>2</v>
      </c>
      <c r="H30" s="256">
        <v>0</v>
      </c>
      <c r="I30" s="256">
        <v>5</v>
      </c>
      <c r="J30" s="732">
        <v>4</v>
      </c>
      <c r="K30" s="755">
        <f t="shared" si="3"/>
        <v>0.8</v>
      </c>
      <c r="L30" s="756">
        <f t="shared" si="4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1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  <c r="AA30" s="255">
        <v>21</v>
      </c>
      <c r="AB30" s="262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-1</v>
      </c>
      <c r="I31" s="258">
        <v>4</v>
      </c>
      <c r="J31" s="731">
        <v>2</v>
      </c>
      <c r="K31" s="757">
        <f t="shared" si="3"/>
        <v>0.5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  <c r="AA31" s="286">
        <v>22</v>
      </c>
      <c r="AB31" s="287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3</v>
      </c>
      <c r="J32" s="732">
        <v>3</v>
      </c>
      <c r="K32" s="755">
        <f t="shared" si="3"/>
        <v>1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5</v>
      </c>
      <c r="T32" s="256">
        <v>1</v>
      </c>
      <c r="U32" s="256">
        <f t="shared" si="5"/>
        <v>6</v>
      </c>
      <c r="V32" s="763">
        <f t="shared" si="6"/>
        <v>0.83333333333333337</v>
      </c>
      <c r="W32" s="264"/>
      <c r="X32" s="255"/>
      <c r="Y32" s="256"/>
      <c r="Z32" s="236">
        <f t="shared" si="2"/>
        <v>0</v>
      </c>
      <c r="AA32" s="255">
        <v>23</v>
      </c>
      <c r="AB32" s="262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-1</v>
      </c>
      <c r="I33" s="258">
        <v>5</v>
      </c>
      <c r="J33" s="731">
        <v>3</v>
      </c>
      <c r="K33" s="757">
        <f t="shared" si="3"/>
        <v>0.6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1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  <c r="AA33" s="286">
        <v>25</v>
      </c>
      <c r="AB33" s="287" t="s">
        <v>89</v>
      </c>
    </row>
    <row r="34" spans="1:28" s="9" customFormat="1" ht="16.5" customHeight="1">
      <c r="A34" s="256">
        <v>26</v>
      </c>
      <c r="B34" s="729" t="s">
        <v>90</v>
      </c>
      <c r="C34" s="318">
        <v>1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-1</v>
      </c>
      <c r="I34" s="256">
        <v>5</v>
      </c>
      <c r="J34" s="732">
        <v>4</v>
      </c>
      <c r="K34" s="755">
        <f t="shared" si="3"/>
        <v>0.8</v>
      </c>
      <c r="L34" s="756">
        <f t="shared" si="4"/>
        <v>0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  <c r="AA34" s="255">
        <v>26</v>
      </c>
      <c r="AB34" s="262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1</v>
      </c>
      <c r="F35" s="727">
        <f t="shared" si="1"/>
        <v>1</v>
      </c>
      <c r="G35" s="286">
        <v>0</v>
      </c>
      <c r="H35" s="258">
        <v>-1</v>
      </c>
      <c r="I35" s="258">
        <v>0</v>
      </c>
      <c r="J35" s="731">
        <v>0</v>
      </c>
      <c r="K35" s="757" t="e">
        <f t="shared" si="3"/>
        <v>#DIV/0!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  <c r="AA35" s="286">
        <v>27</v>
      </c>
      <c r="AB35" s="287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2</v>
      </c>
      <c r="H36" s="256">
        <v>-1</v>
      </c>
      <c r="I36" s="256">
        <v>1</v>
      </c>
      <c r="J36" s="732">
        <v>0</v>
      </c>
      <c r="K36" s="755">
        <f t="shared" si="3"/>
        <v>0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1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  <c r="AA36" s="255">
        <v>41</v>
      </c>
      <c r="AB36" s="262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-1</v>
      </c>
      <c r="I37" s="258">
        <v>2</v>
      </c>
      <c r="J37" s="731">
        <v>1</v>
      </c>
      <c r="K37" s="757">
        <f t="shared" si="3"/>
        <v>0.5</v>
      </c>
      <c r="L37" s="758">
        <f t="shared" si="4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5</v>
      </c>
      <c r="T37" s="258">
        <v>4</v>
      </c>
      <c r="U37" s="258">
        <f t="shared" si="5"/>
        <v>9</v>
      </c>
      <c r="V37" s="762">
        <f t="shared" si="6"/>
        <v>0.55555555555555558</v>
      </c>
      <c r="W37" s="265"/>
      <c r="X37" s="286"/>
      <c r="Y37" s="258"/>
      <c r="Z37" s="365">
        <f t="shared" si="2"/>
        <v>0</v>
      </c>
      <c r="AA37" s="255">
        <v>42</v>
      </c>
      <c r="AB37" s="262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-1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1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  <c r="AA38" s="255">
        <v>44</v>
      </c>
      <c r="AB38" s="262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1</v>
      </c>
      <c r="E39" s="258">
        <v>0</v>
      </c>
      <c r="F39" s="727">
        <f t="shared" si="1"/>
        <v>1</v>
      </c>
      <c r="G39" s="286">
        <v>0</v>
      </c>
      <c r="H39" s="258">
        <v>-1</v>
      </c>
      <c r="I39" s="258">
        <v>3</v>
      </c>
      <c r="J39" s="731">
        <v>1</v>
      </c>
      <c r="K39" s="757">
        <f t="shared" si="3"/>
        <v>0.33333333333333331</v>
      </c>
      <c r="L39" s="758">
        <f t="shared" si="4"/>
        <v>1</v>
      </c>
      <c r="M39" s="258">
        <v>1</v>
      </c>
      <c r="N39" s="731">
        <v>0</v>
      </c>
      <c r="O39" s="258">
        <v>0</v>
      </c>
      <c r="P39" s="258">
        <v>0</v>
      </c>
      <c r="Q39" s="258">
        <v>0</v>
      </c>
      <c r="R39" s="727">
        <v>1</v>
      </c>
      <c r="S39" s="286">
        <v>15</v>
      </c>
      <c r="T39" s="258">
        <v>9</v>
      </c>
      <c r="U39" s="258">
        <f t="shared" si="5"/>
        <v>24</v>
      </c>
      <c r="V39" s="762">
        <f t="shared" si="6"/>
        <v>0.625</v>
      </c>
      <c r="W39" s="265"/>
      <c r="X39" s="286"/>
      <c r="Y39" s="258"/>
      <c r="Z39" s="365">
        <f t="shared" si="2"/>
        <v>0</v>
      </c>
      <c r="AA39" s="288">
        <v>72</v>
      </c>
      <c r="AB39" s="262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1</v>
      </c>
      <c r="E42" s="261">
        <f t="shared" si="7"/>
        <v>2</v>
      </c>
      <c r="F42" s="728">
        <f t="shared" si="7"/>
        <v>3</v>
      </c>
      <c r="G42" s="260">
        <f t="shared" si="7"/>
        <v>8</v>
      </c>
      <c r="H42" s="261">
        <f t="shared" si="7"/>
        <v>-10</v>
      </c>
      <c r="I42" s="261">
        <f t="shared" si="7"/>
        <v>64</v>
      </c>
      <c r="J42" s="733">
        <f t="shared" si="7"/>
        <v>41</v>
      </c>
      <c r="K42" s="759">
        <f>(J42/I42)</f>
        <v>0.640625</v>
      </c>
      <c r="L42" s="760">
        <f>(D42/J42)</f>
        <v>2.4390243902439025E-2</v>
      </c>
      <c r="M42" s="261">
        <f t="shared" ref="M42:T42" si="8">SUM(M16:M40)</f>
        <v>1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18</v>
      </c>
      <c r="S42" s="260">
        <f t="shared" si="8"/>
        <v>36</v>
      </c>
      <c r="T42" s="261">
        <f t="shared" si="8"/>
        <v>23</v>
      </c>
      <c r="U42" s="261">
        <f>S42+T42</f>
        <v>59</v>
      </c>
      <c r="V42" s="764">
        <f>S42/(S42+T42)</f>
        <v>0.61016949152542377</v>
      </c>
      <c r="W42" s="259">
        <v>0</v>
      </c>
      <c r="X42" s="260">
        <v>0</v>
      </c>
      <c r="Y42" s="261">
        <v>0</v>
      </c>
      <c r="Z42" s="278">
        <v>-6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1</v>
      </c>
      <c r="D46" s="24">
        <f>C46/C12</f>
        <v>1</v>
      </c>
      <c r="E46" s="699"/>
      <c r="F46" s="692">
        <f>H12+I12</f>
        <v>3</v>
      </c>
      <c r="G46" s="24">
        <f>F46/C12</f>
        <v>3</v>
      </c>
      <c r="H46" s="699"/>
      <c r="I46" s="692">
        <f>J42</f>
        <v>41</v>
      </c>
      <c r="J46" s="24"/>
      <c r="K46" s="692"/>
      <c r="L46" s="72"/>
      <c r="M46" s="699"/>
      <c r="N46" s="692">
        <f>E12</f>
        <v>36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1</v>
      </c>
      <c r="E49" s="699"/>
      <c r="F49" s="14"/>
      <c r="G49" s="15"/>
      <c r="H49" s="699"/>
      <c r="I49" s="43" t="s">
        <v>38</v>
      </c>
      <c r="J49" s="692">
        <v>3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6</v>
      </c>
      <c r="E50" s="699"/>
      <c r="F50" s="45"/>
      <c r="G50" s="65"/>
      <c r="H50" s="699"/>
      <c r="I50" s="45" t="s">
        <v>39</v>
      </c>
      <c r="J50" s="65">
        <v>4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0.16666666666666666</v>
      </c>
      <c r="E51" s="699"/>
      <c r="F51" s="72"/>
      <c r="G51" s="72"/>
      <c r="H51" s="699"/>
      <c r="I51" s="158" t="s">
        <v>40</v>
      </c>
      <c r="J51" s="154">
        <f>(J49/J50)</f>
        <v>0.75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{A5D8D684-CA4F-8F44-AB33-EE43124BC2CD}</x14:id>
        </ext>
      </extLst>
    </cfRule>
  </conditionalFormatting>
  <conditionalFormatting sqref="V16:V41">
    <cfRule type="cellIs" dxfId="21" priority="15" operator="greaterThanOrEqual">
      <formula>0.5</formula>
    </cfRule>
  </conditionalFormatting>
  <conditionalFormatting sqref="Q11:R12">
    <cfRule type="top10" dxfId="20" priority="1" rank="10"/>
  </conditionalFormatting>
  <printOptions horizontalCentered="1" verticalCentered="1" gridLines="1"/>
  <pageMargins left="0.196850393700787" right="0.196850393700787" top="0.39370078740157499" bottom="0.196850393700787" header="0.196850393700787" footer="0"/>
  <headerFooter>
    <oddHeader>&amp;L&amp;"Arial,Bold Italic"&amp;14RYERSON  HOCKEY STATISTICS&amp;R&amp;"Arial,Bold Italic"&amp;11 &amp;14 2015-16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5D8D684-CA4F-8F44-AB33-EE43124BC2C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AE521645-69E1-B745-A459-3B2E1E621F7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81287499-09E3-6A4E-9036-93657C1D9D7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B5B5FDD9-A03A-264C-BA9D-FD094E0D51F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CA0C5472-376B-6F4C-B723-5804C1DC834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7F139CDB-5B75-1D4C-9961-E5E82135366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29DCF215-2E39-AB4C-AD7C-DE69C3145D0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9F8B88C3-3B67-BB41-A78A-A83E83D8C0BC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B754C61E-CD6D-F244-AFB0-BC1554EB298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21741F4C-0296-A84E-8092-E28053DDDBD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A00CEDCB-C933-904D-9830-CFB70401295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78A9D1E5-05FD-4E43-88F8-32B3DBA0C2A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3C396CC0-3BED-A84A-8C6B-7F8FD6577B3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2A0EF3B8-8104-ED44-B848-D320D05FE2A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5.5" customWidth="1"/>
    <col min="26" max="26" width="16.1640625" customWidth="1"/>
    <col min="28" max="28" width="27.83203125" customWidth="1"/>
  </cols>
  <sheetData>
    <row r="1" spans="1:28" s="1" customFormat="1" ht="16.5" customHeight="1">
      <c r="A1" s="1085" t="s">
        <v>136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0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117</v>
      </c>
      <c r="K2" s="1159"/>
      <c r="L2" s="694">
        <f>SUM(H12:I12)</f>
        <v>3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270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7.6333333333333336E-2</v>
      </c>
      <c r="D8" s="769">
        <v>4.58</v>
      </c>
      <c r="E8" s="364">
        <v>4</v>
      </c>
      <c r="F8" s="382">
        <v>4</v>
      </c>
      <c r="G8" s="770">
        <f>F8/E8</f>
        <v>1</v>
      </c>
      <c r="H8" s="364">
        <v>0</v>
      </c>
      <c r="I8" s="364">
        <v>1</v>
      </c>
      <c r="J8" s="658">
        <f>H8/C8</f>
        <v>0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0.91416666666666668</v>
      </c>
      <c r="D9" s="738">
        <v>54.85</v>
      </c>
      <c r="E9" s="692">
        <v>28</v>
      </c>
      <c r="F9" s="379">
        <v>26</v>
      </c>
      <c r="G9" s="746">
        <f>F9/E9</f>
        <v>0.9285714285714286</v>
      </c>
      <c r="H9" s="692">
        <v>2</v>
      </c>
      <c r="I9" s="692">
        <v>0</v>
      </c>
      <c r="J9" s="349">
        <f>H9/C9</f>
        <v>2.187784867821331</v>
      </c>
      <c r="K9" s="221">
        <v>0</v>
      </c>
      <c r="L9" s="692">
        <v>1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9.4999999999999998E-3</v>
      </c>
      <c r="D10" s="769">
        <v>0.56999999999999995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L1</f>
        <v>0</v>
      </c>
      <c r="R11" s="1152"/>
      <c r="S11" s="784"/>
      <c r="T11" s="1152">
        <f>L2</f>
        <v>3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32</v>
      </c>
      <c r="F12" s="526">
        <f>SUM(F5:F9)</f>
        <v>30</v>
      </c>
      <c r="G12" s="747">
        <f>F12/E12</f>
        <v>0.9375</v>
      </c>
      <c r="H12" s="213">
        <f>SUM(H5:H9)</f>
        <v>2</v>
      </c>
      <c r="I12" s="213">
        <f>SUM(I5:I9)</f>
        <v>1</v>
      </c>
      <c r="J12" s="765">
        <f>H12/C12</f>
        <v>2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256">
        <v>2</v>
      </c>
      <c r="B16" s="729" t="s">
        <v>72</v>
      </c>
      <c r="C16" s="316">
        <v>1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0</v>
      </c>
      <c r="I16" s="256">
        <v>4</v>
      </c>
      <c r="J16" s="732">
        <v>2</v>
      </c>
      <c r="K16" s="755">
        <f>(J16/I16)</f>
        <v>0.5</v>
      </c>
      <c r="L16" s="756">
        <f>(D16/J16)</f>
        <v>0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1</v>
      </c>
      <c r="S16" s="221">
        <v>1</v>
      </c>
      <c r="T16" s="693">
        <v>0</v>
      </c>
      <c r="U16" s="693">
        <f>S16+T16</f>
        <v>1</v>
      </c>
      <c r="V16" s="761">
        <f>S16/(S16+T16)</f>
        <v>1</v>
      </c>
      <c r="W16" s="264">
        <v>9.6643518518518511E-3</v>
      </c>
      <c r="X16" s="255">
        <v>9</v>
      </c>
      <c r="Y16" s="256">
        <v>8</v>
      </c>
      <c r="Z16" s="236">
        <f t="shared" ref="Z16:Z40" si="2">SUM(X16-Y16)</f>
        <v>1</v>
      </c>
      <c r="AA16" s="221">
        <v>2</v>
      </c>
      <c r="AB16" s="285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-1</v>
      </c>
      <c r="I17" s="258">
        <v>3</v>
      </c>
      <c r="J17" s="731">
        <v>0</v>
      </c>
      <c r="K17" s="757">
        <f t="shared" ref="K17:K39" si="3">(J17/I17)</f>
        <v>0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2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1.5868055555555555E-2</v>
      </c>
      <c r="X17" s="286">
        <v>9</v>
      </c>
      <c r="Y17" s="258">
        <v>8</v>
      </c>
      <c r="Z17" s="365">
        <f t="shared" si="2"/>
        <v>1</v>
      </c>
      <c r="AA17" s="286">
        <v>4</v>
      </c>
      <c r="AB17" s="287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2</v>
      </c>
      <c r="H18" s="256">
        <v>0</v>
      </c>
      <c r="I18" s="256">
        <v>2</v>
      </c>
      <c r="J18" s="732">
        <v>1</v>
      </c>
      <c r="K18" s="755">
        <f t="shared" si="3"/>
        <v>0.5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2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1.0393518518518519E-2</v>
      </c>
      <c r="X18" s="255">
        <v>7</v>
      </c>
      <c r="Y18" s="256">
        <v>6</v>
      </c>
      <c r="Z18" s="236">
        <f t="shared" si="2"/>
        <v>1</v>
      </c>
      <c r="AA18" s="255">
        <v>5</v>
      </c>
      <c r="AB18" s="262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-2</v>
      </c>
      <c r="I19" s="258">
        <v>16</v>
      </c>
      <c r="J19" s="731">
        <v>10</v>
      </c>
      <c r="K19" s="757">
        <f t="shared" si="3"/>
        <v>0.625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1.7696759259259259E-2</v>
      </c>
      <c r="X19" s="286">
        <v>21</v>
      </c>
      <c r="Y19" s="258">
        <v>8</v>
      </c>
      <c r="Z19" s="365">
        <f t="shared" si="2"/>
        <v>13</v>
      </c>
      <c r="AA19" s="286">
        <v>6</v>
      </c>
      <c r="AB19" s="287" t="s">
        <v>75</v>
      </c>
    </row>
    <row r="20" spans="1:28" s="9" customFormat="1" ht="16.5" customHeight="1">
      <c r="A20" s="256">
        <v>7</v>
      </c>
      <c r="B20" s="729" t="s">
        <v>76</v>
      </c>
      <c r="C20" s="318">
        <v>1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1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>
        <v>4.2824074074074075E-4</v>
      </c>
      <c r="X20" s="255">
        <v>0</v>
      </c>
      <c r="Y20" s="256">
        <v>1</v>
      </c>
      <c r="Z20" s="236">
        <f t="shared" si="2"/>
        <v>-1</v>
      </c>
      <c r="AA20" s="255">
        <v>7</v>
      </c>
      <c r="AB20" s="262" t="s">
        <v>76</v>
      </c>
    </row>
    <row r="21" spans="1:28" s="9" customFormat="1" ht="16.5" customHeight="1">
      <c r="A21" s="520">
        <v>8</v>
      </c>
      <c r="B21" s="803" t="s">
        <v>77</v>
      </c>
      <c r="C21" s="804">
        <v>0</v>
      </c>
      <c r="D21" s="519">
        <v>0</v>
      </c>
      <c r="E21" s="520">
        <v>0</v>
      </c>
      <c r="F21" s="805">
        <f t="shared" si="1"/>
        <v>0</v>
      </c>
      <c r="G21" s="519">
        <v>0</v>
      </c>
      <c r="H21" s="520">
        <v>0</v>
      </c>
      <c r="I21" s="520">
        <v>0</v>
      </c>
      <c r="J21" s="806">
        <v>0</v>
      </c>
      <c r="K21" s="807" t="e">
        <f t="shared" si="3"/>
        <v>#DIV/0!</v>
      </c>
      <c r="L21" s="808" t="e">
        <f t="shared" si="4"/>
        <v>#DIV/0!</v>
      </c>
      <c r="M21" s="520">
        <v>0</v>
      </c>
      <c r="N21" s="806">
        <v>0</v>
      </c>
      <c r="O21" s="520">
        <v>0</v>
      </c>
      <c r="P21" s="520">
        <v>0</v>
      </c>
      <c r="Q21" s="520">
        <v>0</v>
      </c>
      <c r="R21" s="805">
        <v>0</v>
      </c>
      <c r="S21" s="519">
        <v>0</v>
      </c>
      <c r="T21" s="520">
        <v>0</v>
      </c>
      <c r="U21" s="520">
        <f t="shared" si="5"/>
        <v>0</v>
      </c>
      <c r="V21" s="809" t="e">
        <f t="shared" si="6"/>
        <v>#DIV/0!</v>
      </c>
      <c r="W21" s="518"/>
      <c r="X21" s="519"/>
      <c r="Y21" s="520"/>
      <c r="Z21" s="515">
        <f t="shared" si="2"/>
        <v>0</v>
      </c>
      <c r="AA21" s="286">
        <v>8</v>
      </c>
      <c r="AB21" s="287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1</v>
      </c>
      <c r="J22" s="732">
        <v>1</v>
      </c>
      <c r="K22" s="755">
        <f t="shared" si="3"/>
        <v>1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>
        <v>9.3981481481481485E-3</v>
      </c>
      <c r="X22" s="255">
        <v>13</v>
      </c>
      <c r="Y22" s="256">
        <v>6</v>
      </c>
      <c r="Z22" s="236">
        <f t="shared" si="2"/>
        <v>7</v>
      </c>
      <c r="AA22" s="288">
        <v>9</v>
      </c>
      <c r="AB22" s="245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5</v>
      </c>
      <c r="J23" s="731">
        <v>3</v>
      </c>
      <c r="K23" s="757">
        <f t="shared" si="3"/>
        <v>0.6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6</v>
      </c>
      <c r="T23" s="258">
        <v>9</v>
      </c>
      <c r="U23" s="258">
        <f t="shared" si="5"/>
        <v>15</v>
      </c>
      <c r="V23" s="762">
        <f t="shared" si="6"/>
        <v>0.4</v>
      </c>
      <c r="W23" s="265">
        <v>1.1817129629629629E-2</v>
      </c>
      <c r="X23" s="286">
        <v>15</v>
      </c>
      <c r="Y23" s="258">
        <v>7</v>
      </c>
      <c r="Z23" s="365">
        <f t="shared" si="2"/>
        <v>8</v>
      </c>
      <c r="AA23" s="286">
        <v>10</v>
      </c>
      <c r="AB23" s="287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255">
        <v>13</v>
      </c>
      <c r="AB24" s="262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86">
        <v>16</v>
      </c>
      <c r="AB25" s="287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2.1296296296296298E-3</v>
      </c>
      <c r="X26" s="255">
        <v>2</v>
      </c>
      <c r="Y26" s="256"/>
      <c r="Z26" s="236">
        <f t="shared" si="2"/>
        <v>2</v>
      </c>
      <c r="AA26" s="255">
        <v>17</v>
      </c>
      <c r="AB26" s="262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14</v>
      </c>
      <c r="H27" s="258">
        <v>0</v>
      </c>
      <c r="I27" s="258">
        <v>8</v>
      </c>
      <c r="J27" s="731">
        <v>6</v>
      </c>
      <c r="K27" s="757">
        <f t="shared" si="3"/>
        <v>0.75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4</v>
      </c>
      <c r="S27" s="286">
        <v>0</v>
      </c>
      <c r="T27" s="258">
        <v>1</v>
      </c>
      <c r="U27" s="258">
        <f t="shared" si="5"/>
        <v>1</v>
      </c>
      <c r="V27" s="762">
        <f t="shared" si="6"/>
        <v>0</v>
      </c>
      <c r="W27" s="265">
        <v>1.4097222222222221E-2</v>
      </c>
      <c r="X27" s="286">
        <v>12</v>
      </c>
      <c r="Y27" s="258">
        <v>7</v>
      </c>
      <c r="Z27" s="365">
        <f t="shared" si="2"/>
        <v>5</v>
      </c>
      <c r="AA27" s="286">
        <v>18</v>
      </c>
      <c r="AB27" s="287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2</v>
      </c>
      <c r="J28" s="732">
        <v>2</v>
      </c>
      <c r="K28" s="755">
        <f t="shared" si="3"/>
        <v>1</v>
      </c>
      <c r="L28" s="756">
        <f t="shared" si="4"/>
        <v>0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>
        <v>3.6226851851851854E-3</v>
      </c>
      <c r="X28" s="255">
        <v>3</v>
      </c>
      <c r="Y28" s="256">
        <v>3</v>
      </c>
      <c r="Z28" s="236">
        <f t="shared" si="2"/>
        <v>0</v>
      </c>
      <c r="AA28" s="255">
        <v>19</v>
      </c>
      <c r="AB28" s="262" t="s">
        <v>84</v>
      </c>
    </row>
    <row r="29" spans="1:28" s="9" customFormat="1" ht="16.5" customHeight="1">
      <c r="A29" s="520">
        <v>20</v>
      </c>
      <c r="B29" s="803" t="s">
        <v>85</v>
      </c>
      <c r="C29" s="804">
        <v>0</v>
      </c>
      <c r="D29" s="519">
        <v>0</v>
      </c>
      <c r="E29" s="520">
        <v>0</v>
      </c>
      <c r="F29" s="805">
        <f t="shared" si="1"/>
        <v>0</v>
      </c>
      <c r="G29" s="519">
        <v>0</v>
      </c>
      <c r="H29" s="520">
        <v>0</v>
      </c>
      <c r="I29" s="520">
        <v>0</v>
      </c>
      <c r="J29" s="806">
        <v>0</v>
      </c>
      <c r="K29" s="807" t="e">
        <f t="shared" si="3"/>
        <v>#DIV/0!</v>
      </c>
      <c r="L29" s="808" t="e">
        <f t="shared" si="4"/>
        <v>#DIV/0!</v>
      </c>
      <c r="M29" s="520">
        <v>0</v>
      </c>
      <c r="N29" s="806">
        <v>0</v>
      </c>
      <c r="O29" s="520">
        <v>0</v>
      </c>
      <c r="P29" s="520">
        <v>0</v>
      </c>
      <c r="Q29" s="520">
        <v>0</v>
      </c>
      <c r="R29" s="805">
        <v>0</v>
      </c>
      <c r="S29" s="519">
        <v>0</v>
      </c>
      <c r="T29" s="520">
        <v>0</v>
      </c>
      <c r="U29" s="520">
        <f t="shared" si="5"/>
        <v>0</v>
      </c>
      <c r="V29" s="809" t="e">
        <f t="shared" si="6"/>
        <v>#DIV/0!</v>
      </c>
      <c r="W29" s="518"/>
      <c r="X29" s="519"/>
      <c r="Y29" s="520"/>
      <c r="Z29" s="515">
        <f t="shared" si="2"/>
        <v>0</v>
      </c>
      <c r="AA29" s="286">
        <v>20</v>
      </c>
      <c r="AB29" s="287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-1</v>
      </c>
      <c r="I30" s="256">
        <v>4</v>
      </c>
      <c r="J30" s="732">
        <v>4</v>
      </c>
      <c r="K30" s="755">
        <f t="shared" si="3"/>
        <v>1</v>
      </c>
      <c r="L30" s="756">
        <f t="shared" si="4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2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>
        <v>9.7916666666666655E-3</v>
      </c>
      <c r="X30" s="255">
        <v>14</v>
      </c>
      <c r="Y30" s="256">
        <v>6</v>
      </c>
      <c r="Z30" s="236">
        <f t="shared" si="2"/>
        <v>8</v>
      </c>
      <c r="AA30" s="255">
        <v>21</v>
      </c>
      <c r="AB30" s="262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2</v>
      </c>
      <c r="H31" s="258">
        <v>0</v>
      </c>
      <c r="I31" s="258">
        <v>4</v>
      </c>
      <c r="J31" s="731">
        <v>2</v>
      </c>
      <c r="K31" s="757">
        <f t="shared" si="3"/>
        <v>0.5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1.5752314814814813E-2</v>
      </c>
      <c r="X31" s="286">
        <v>19</v>
      </c>
      <c r="Y31" s="258">
        <v>8</v>
      </c>
      <c r="Z31" s="365">
        <f t="shared" si="2"/>
        <v>11</v>
      </c>
      <c r="AA31" s="286">
        <v>22</v>
      </c>
      <c r="AB31" s="287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2</v>
      </c>
      <c r="H32" s="256">
        <v>-2</v>
      </c>
      <c r="I32" s="256">
        <v>4</v>
      </c>
      <c r="J32" s="732">
        <v>1</v>
      </c>
      <c r="K32" s="755">
        <f t="shared" si="3"/>
        <v>0.25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2</v>
      </c>
      <c r="U32" s="256">
        <f t="shared" si="5"/>
        <v>2</v>
      </c>
      <c r="V32" s="763">
        <f t="shared" si="6"/>
        <v>0</v>
      </c>
      <c r="W32" s="264">
        <v>1.2430555555555554E-2</v>
      </c>
      <c r="X32" s="255">
        <v>8</v>
      </c>
      <c r="Y32" s="256">
        <v>8</v>
      </c>
      <c r="Z32" s="236">
        <f t="shared" si="2"/>
        <v>0</v>
      </c>
      <c r="AA32" s="255">
        <v>23</v>
      </c>
      <c r="AB32" s="262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-1</v>
      </c>
      <c r="I33" s="258">
        <v>6</v>
      </c>
      <c r="J33" s="731">
        <v>1</v>
      </c>
      <c r="K33" s="757">
        <f t="shared" si="3"/>
        <v>0.16666666666666666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1.1261574074074071E-2</v>
      </c>
      <c r="X33" s="286">
        <v>6</v>
      </c>
      <c r="Y33" s="258">
        <v>9</v>
      </c>
      <c r="Z33" s="365">
        <f t="shared" si="2"/>
        <v>-3</v>
      </c>
      <c r="AA33" s="286">
        <v>25</v>
      </c>
      <c r="AB33" s="287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255">
        <v>26</v>
      </c>
      <c r="AB34" s="262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-1</v>
      </c>
      <c r="I35" s="258">
        <v>5</v>
      </c>
      <c r="J35" s="731">
        <v>5</v>
      </c>
      <c r="K35" s="757">
        <f t="shared" si="3"/>
        <v>1</v>
      </c>
      <c r="L35" s="758">
        <f t="shared" si="4"/>
        <v>0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1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1.5219907407407409E-2</v>
      </c>
      <c r="X35" s="286">
        <v>16</v>
      </c>
      <c r="Y35" s="258">
        <v>8</v>
      </c>
      <c r="Z35" s="365">
        <f t="shared" si="2"/>
        <v>8</v>
      </c>
      <c r="AA35" s="286">
        <v>27</v>
      </c>
      <c r="AB35" s="287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5</v>
      </c>
      <c r="J36" s="732">
        <v>3</v>
      </c>
      <c r="K36" s="755">
        <f t="shared" si="3"/>
        <v>0.6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3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1.3391203703703704E-2</v>
      </c>
      <c r="X36" s="255">
        <v>12</v>
      </c>
      <c r="Y36" s="256">
        <v>9</v>
      </c>
      <c r="Z36" s="236">
        <f t="shared" si="2"/>
        <v>3</v>
      </c>
      <c r="AA36" s="255">
        <v>41</v>
      </c>
      <c r="AB36" s="262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2</v>
      </c>
      <c r="H37" s="258">
        <v>-2</v>
      </c>
      <c r="I37" s="258">
        <v>6</v>
      </c>
      <c r="J37" s="731">
        <v>3</v>
      </c>
      <c r="K37" s="757">
        <f t="shared" si="3"/>
        <v>0.5</v>
      </c>
      <c r="L37" s="758">
        <f t="shared" si="4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1</v>
      </c>
      <c r="S37" s="286">
        <v>7</v>
      </c>
      <c r="T37" s="258">
        <v>11</v>
      </c>
      <c r="U37" s="258">
        <f t="shared" si="5"/>
        <v>18</v>
      </c>
      <c r="V37" s="762">
        <f t="shared" si="6"/>
        <v>0.3888888888888889</v>
      </c>
      <c r="W37" s="265">
        <v>1.3865740740740739E-2</v>
      </c>
      <c r="X37" s="286">
        <v>12</v>
      </c>
      <c r="Y37" s="258">
        <v>10</v>
      </c>
      <c r="Z37" s="365">
        <f t="shared" si="2"/>
        <v>2</v>
      </c>
      <c r="AA37" s="255">
        <v>42</v>
      </c>
      <c r="AB37" s="262" t="s">
        <v>93</v>
      </c>
    </row>
    <row r="38" spans="1:28" s="9" customFormat="1" ht="16.5" customHeight="1">
      <c r="A38" s="523">
        <v>44</v>
      </c>
      <c r="B38" s="796" t="s">
        <v>94</v>
      </c>
      <c r="C38" s="797">
        <v>0</v>
      </c>
      <c r="D38" s="522">
        <v>0</v>
      </c>
      <c r="E38" s="523">
        <v>0</v>
      </c>
      <c r="F38" s="798">
        <f t="shared" si="1"/>
        <v>0</v>
      </c>
      <c r="G38" s="522">
        <v>0</v>
      </c>
      <c r="H38" s="523">
        <v>0</v>
      </c>
      <c r="I38" s="523">
        <v>0</v>
      </c>
      <c r="J38" s="799">
        <v>0</v>
      </c>
      <c r="K38" s="800" t="e">
        <f t="shared" si="3"/>
        <v>#DIV/0!</v>
      </c>
      <c r="L38" s="801" t="e">
        <f t="shared" si="4"/>
        <v>#DIV/0!</v>
      </c>
      <c r="M38" s="523">
        <v>0</v>
      </c>
      <c r="N38" s="799">
        <v>0</v>
      </c>
      <c r="O38" s="523">
        <v>0</v>
      </c>
      <c r="P38" s="523">
        <v>0</v>
      </c>
      <c r="Q38" s="523">
        <v>0</v>
      </c>
      <c r="R38" s="798">
        <v>0</v>
      </c>
      <c r="S38" s="522">
        <v>0</v>
      </c>
      <c r="T38" s="523">
        <v>0</v>
      </c>
      <c r="U38" s="523">
        <f t="shared" si="5"/>
        <v>0</v>
      </c>
      <c r="V38" s="802" t="e">
        <f t="shared" si="6"/>
        <v>#DIV/0!</v>
      </c>
      <c r="W38" s="521"/>
      <c r="X38" s="522"/>
      <c r="Y38" s="523"/>
      <c r="Z38" s="515">
        <f t="shared" si="2"/>
        <v>0</v>
      </c>
      <c r="AA38" s="255">
        <v>44</v>
      </c>
      <c r="AB38" s="262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0</v>
      </c>
      <c r="F39" s="727">
        <f t="shared" si="1"/>
        <v>0</v>
      </c>
      <c r="G39" s="286">
        <v>4</v>
      </c>
      <c r="H39" s="258">
        <v>-1</v>
      </c>
      <c r="I39" s="258">
        <v>13</v>
      </c>
      <c r="J39" s="731">
        <v>9</v>
      </c>
      <c r="K39" s="757">
        <f t="shared" si="3"/>
        <v>0.69230769230769229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3</v>
      </c>
      <c r="S39" s="286">
        <v>11</v>
      </c>
      <c r="T39" s="258">
        <v>10</v>
      </c>
      <c r="U39" s="258">
        <f t="shared" si="5"/>
        <v>21</v>
      </c>
      <c r="V39" s="762">
        <f t="shared" si="6"/>
        <v>0.52380952380952384</v>
      </c>
      <c r="W39" s="265">
        <v>1.5671296296296298E-2</v>
      </c>
      <c r="X39" s="286">
        <v>14</v>
      </c>
      <c r="Y39" s="258">
        <v>7</v>
      </c>
      <c r="Z39" s="365">
        <f t="shared" si="2"/>
        <v>7</v>
      </c>
      <c r="AA39" s="288">
        <v>72</v>
      </c>
      <c r="AB39" s="262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0</v>
      </c>
      <c r="E42" s="261">
        <f t="shared" si="7"/>
        <v>0</v>
      </c>
      <c r="F42" s="728">
        <f t="shared" si="7"/>
        <v>0</v>
      </c>
      <c r="G42" s="260">
        <f t="shared" si="7"/>
        <v>26</v>
      </c>
      <c r="H42" s="261">
        <f t="shared" si="7"/>
        <v>-11</v>
      </c>
      <c r="I42" s="261">
        <f t="shared" si="7"/>
        <v>88</v>
      </c>
      <c r="J42" s="733">
        <f t="shared" si="7"/>
        <v>53</v>
      </c>
      <c r="K42" s="759">
        <f>(J42/I42)</f>
        <v>0.60227272727272729</v>
      </c>
      <c r="L42" s="760">
        <f>(D42/J42)</f>
        <v>0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20</v>
      </c>
      <c r="S42" s="260">
        <f t="shared" si="8"/>
        <v>25</v>
      </c>
      <c r="T42" s="261">
        <f t="shared" si="8"/>
        <v>33</v>
      </c>
      <c r="U42" s="261">
        <f>S42+T42</f>
        <v>58</v>
      </c>
      <c r="V42" s="764">
        <f>S42/(S42+T42)</f>
        <v>0.43103448275862066</v>
      </c>
      <c r="W42" s="259">
        <f>SUM(W16:W39)</f>
        <v>0.20250000000000001</v>
      </c>
      <c r="X42" s="260">
        <v>0</v>
      </c>
      <c r="Y42" s="261">
        <v>0</v>
      </c>
      <c r="Z42" s="278">
        <f>SUM(Z16:Z40)</f>
        <v>73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0</v>
      </c>
      <c r="D46" s="24">
        <f>C46/C12</f>
        <v>0</v>
      </c>
      <c r="E46" s="699"/>
      <c r="F46" s="692">
        <f>H12+I12</f>
        <v>3</v>
      </c>
      <c r="G46" s="24">
        <f>F46/C12</f>
        <v>3</v>
      </c>
      <c r="H46" s="699"/>
      <c r="I46" s="692">
        <f>J42</f>
        <v>53</v>
      </c>
      <c r="J46" s="24"/>
      <c r="K46" s="692"/>
      <c r="L46" s="72"/>
      <c r="M46" s="699"/>
      <c r="N46" s="692">
        <f>E12</f>
        <v>32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4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5</v>
      </c>
      <c r="E50" s="699"/>
      <c r="F50" s="45"/>
      <c r="G50" s="65"/>
      <c r="H50" s="699"/>
      <c r="I50" s="45" t="s">
        <v>39</v>
      </c>
      <c r="J50" s="65">
        <v>5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</v>
      </c>
      <c r="E51" s="699"/>
      <c r="F51" s="72"/>
      <c r="G51" s="72"/>
      <c r="H51" s="699"/>
      <c r="I51" s="158" t="s">
        <v>40</v>
      </c>
      <c r="J51" s="154">
        <f>(J49/J50)</f>
        <v>0.8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6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{9ED08F29-375C-814C-BBE0-4C5EB9304179}</x14:id>
        </ext>
      </extLst>
    </cfRule>
  </conditionalFormatting>
  <conditionalFormatting sqref="V16:V41">
    <cfRule type="cellIs" dxfId="19" priority="14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ED08F29-375C-814C-BBE0-4C5EB930417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5" id="{95012587-0D14-8547-B487-A8E4B5CE8ED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3" id="{B29DC09E-4321-2F48-813B-66DE4875CC0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2" id="{668788F6-2137-4742-BC67-295C7BFB99F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1" id="{D1368774-1F75-2745-95FB-A220B36C106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0" id="{A3F9FC3D-A9E8-E940-8DBA-17F37D7DBE7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9" id="{007854AB-01AA-4643-88A3-8A471874702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8" id="{ABAEDF21-F763-F844-BC0C-03590D5D5857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7" id="{A137A514-BBF0-D242-9F4E-CE16B0AAE90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6" id="{85275EC0-0372-CA40-95D4-4FE3252ADE4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5" id="{E8E478C5-8241-2041-A492-3628FBB340A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4" id="{1C90A9EC-1BB6-8442-8B58-FFD0562D3A0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3" id="{4C18209E-A501-2641-A8E8-534F5EB8D23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1" id="{CA63D085-BB99-984D-9176-33651013405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zoomScale="70" zoomScaleNormal="70" zoomScalePageLayoutView="70" workbookViewId="0">
      <selection activeCell="B35" sqref="B35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4.33203125" customWidth="1"/>
    <col min="26" max="26" width="16" customWidth="1"/>
    <col min="28" max="28" width="23" customWidth="1"/>
  </cols>
  <sheetData>
    <row r="1" spans="1:28" s="1" customFormat="1" ht="16.5" customHeight="1">
      <c r="A1" s="1085" t="s">
        <v>137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3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8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98</v>
      </c>
      <c r="K2" s="1159"/>
      <c r="L2" s="694">
        <f>SUM(H12:I12)</f>
        <v>1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254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 t="shared" si="0"/>
        <v>1</v>
      </c>
      <c r="D8" s="769">
        <v>60</v>
      </c>
      <c r="E8" s="364">
        <v>45</v>
      </c>
      <c r="F8" s="382">
        <v>44</v>
      </c>
      <c r="G8" s="770">
        <f>F8/E8</f>
        <v>0.97777777777777775</v>
      </c>
      <c r="H8" s="364">
        <v>1</v>
      </c>
      <c r="I8" s="364">
        <v>0</v>
      </c>
      <c r="J8" s="658">
        <f>H8/C8</f>
        <v>1</v>
      </c>
      <c r="K8" s="363">
        <v>1</v>
      </c>
      <c r="L8" s="364">
        <v>0</v>
      </c>
      <c r="M8" s="364">
        <v>0</v>
      </c>
      <c r="N8" s="382">
        <v>0</v>
      </c>
      <c r="O8" s="771">
        <v>2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L1</f>
        <v>3</v>
      </c>
      <c r="R11" s="1152"/>
      <c r="S11" s="784"/>
      <c r="T11" s="1152">
        <f>L2</f>
        <v>1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45</v>
      </c>
      <c r="F12" s="526">
        <f>SUM(F5:F9)</f>
        <v>44</v>
      </c>
      <c r="G12" s="747">
        <f>F12/E12</f>
        <v>0.97777777777777775</v>
      </c>
      <c r="H12" s="213">
        <f>SUM(H5:H9)</f>
        <v>1</v>
      </c>
      <c r="I12" s="213">
        <f>SUM(I5:I9)</f>
        <v>0</v>
      </c>
      <c r="J12" s="765">
        <f>H12/C12</f>
        <v>1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f>SUM(O5:O9)</f>
        <v>2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256">
        <v>2</v>
      </c>
      <c r="B16" s="729" t="s">
        <v>72</v>
      </c>
      <c r="C16" s="316">
        <v>1</v>
      </c>
      <c r="D16" s="255">
        <v>0</v>
      </c>
      <c r="E16" s="256">
        <v>0</v>
      </c>
      <c r="F16" s="346">
        <f t="shared" ref="F16:F39" si="1">SUM(D16:E16)</f>
        <v>0</v>
      </c>
      <c r="G16" s="221">
        <v>2</v>
      </c>
      <c r="H16" s="256">
        <v>1</v>
      </c>
      <c r="I16" s="256">
        <v>1</v>
      </c>
      <c r="J16" s="732">
        <v>0</v>
      </c>
      <c r="K16" s="755">
        <f>(J16/I16)</f>
        <v>0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1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>
        <v>8.9930555555555545E-3</v>
      </c>
      <c r="X16" s="255">
        <v>8</v>
      </c>
      <c r="Y16" s="256">
        <v>11</v>
      </c>
      <c r="Z16" s="236">
        <f t="shared" ref="Z16:Z40" si="2">SUM(X16-Y16)</f>
        <v>-3</v>
      </c>
      <c r="AA16" s="221">
        <v>2</v>
      </c>
      <c r="AB16" s="285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1</v>
      </c>
      <c r="J17" s="731">
        <v>0</v>
      </c>
      <c r="K17" s="757">
        <f t="shared" ref="K17:K39" si="3">(J17/I17)</f>
        <v>0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1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1.3842592592592594E-2</v>
      </c>
      <c r="X17" s="286">
        <v>7</v>
      </c>
      <c r="Y17" s="258">
        <v>12</v>
      </c>
      <c r="Z17" s="365">
        <f t="shared" si="2"/>
        <v>-5</v>
      </c>
      <c r="AA17" s="286">
        <v>4</v>
      </c>
      <c r="AB17" s="287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1</v>
      </c>
      <c r="I18" s="256">
        <v>5</v>
      </c>
      <c r="J18" s="732">
        <v>2</v>
      </c>
      <c r="K18" s="755">
        <f t="shared" si="3"/>
        <v>0.4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1.2025462962962962E-2</v>
      </c>
      <c r="X18" s="255">
        <v>10</v>
      </c>
      <c r="Y18" s="256">
        <v>13</v>
      </c>
      <c r="Z18" s="236">
        <f t="shared" si="2"/>
        <v>-3</v>
      </c>
      <c r="AA18" s="255">
        <v>5</v>
      </c>
      <c r="AB18" s="262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1</v>
      </c>
      <c r="I19" s="258">
        <v>3</v>
      </c>
      <c r="J19" s="731">
        <v>2</v>
      </c>
      <c r="K19" s="757">
        <f t="shared" si="3"/>
        <v>0.66666666666666663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2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1.7824074074074076E-2</v>
      </c>
      <c r="X19" s="286">
        <v>8</v>
      </c>
      <c r="Y19" s="258">
        <v>14</v>
      </c>
      <c r="Z19" s="365">
        <f t="shared" si="2"/>
        <v>-6</v>
      </c>
      <c r="AA19" s="286">
        <v>6</v>
      </c>
      <c r="AB19" s="287" t="s">
        <v>75</v>
      </c>
    </row>
    <row r="20" spans="1:28" s="9" customFormat="1" ht="16.5" customHeight="1">
      <c r="A20" s="256">
        <v>7</v>
      </c>
      <c r="B20" s="729" t="s">
        <v>76</v>
      </c>
      <c r="C20" s="318">
        <v>1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>
        <v>2.4305555555555552E-4</v>
      </c>
      <c r="X20" s="255"/>
      <c r="Y20" s="256"/>
      <c r="Z20" s="236">
        <f t="shared" si="2"/>
        <v>0</v>
      </c>
      <c r="AA20" s="255">
        <v>7</v>
      </c>
      <c r="AB20" s="262" t="s">
        <v>76</v>
      </c>
    </row>
    <row r="21" spans="1:28" s="9" customFormat="1" ht="16.5" customHeight="1">
      <c r="A21" s="520">
        <v>8</v>
      </c>
      <c r="B21" s="803" t="s">
        <v>77</v>
      </c>
      <c r="C21" s="804">
        <v>0</v>
      </c>
      <c r="D21" s="519">
        <v>0</v>
      </c>
      <c r="E21" s="520">
        <v>0</v>
      </c>
      <c r="F21" s="805">
        <f t="shared" si="1"/>
        <v>0</v>
      </c>
      <c r="G21" s="519">
        <v>0</v>
      </c>
      <c r="H21" s="520">
        <v>0</v>
      </c>
      <c r="I21" s="520">
        <v>0</v>
      </c>
      <c r="J21" s="806">
        <v>0</v>
      </c>
      <c r="K21" s="807" t="e">
        <f t="shared" si="3"/>
        <v>#DIV/0!</v>
      </c>
      <c r="L21" s="808" t="e">
        <f t="shared" si="4"/>
        <v>#DIV/0!</v>
      </c>
      <c r="M21" s="520">
        <v>0</v>
      </c>
      <c r="N21" s="806">
        <v>0</v>
      </c>
      <c r="O21" s="520">
        <v>0</v>
      </c>
      <c r="P21" s="520">
        <v>0</v>
      </c>
      <c r="Q21" s="520">
        <v>0</v>
      </c>
      <c r="R21" s="805">
        <v>0</v>
      </c>
      <c r="S21" s="519">
        <v>0</v>
      </c>
      <c r="T21" s="520">
        <v>0</v>
      </c>
      <c r="U21" s="520">
        <f t="shared" si="5"/>
        <v>0</v>
      </c>
      <c r="V21" s="809" t="e">
        <f t="shared" si="6"/>
        <v>#DIV/0!</v>
      </c>
      <c r="W21" s="518"/>
      <c r="X21" s="519"/>
      <c r="Y21" s="520"/>
      <c r="Z21" s="515">
        <f t="shared" si="2"/>
        <v>0</v>
      </c>
      <c r="AA21" s="286">
        <v>8</v>
      </c>
      <c r="AB21" s="287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1</v>
      </c>
      <c r="E22" s="256">
        <v>0</v>
      </c>
      <c r="F22" s="346">
        <f t="shared" si="1"/>
        <v>1</v>
      </c>
      <c r="G22" s="255">
        <v>0</v>
      </c>
      <c r="H22" s="256">
        <v>1</v>
      </c>
      <c r="I22" s="256">
        <v>3</v>
      </c>
      <c r="J22" s="732">
        <v>3</v>
      </c>
      <c r="K22" s="755">
        <f t="shared" si="3"/>
        <v>1</v>
      </c>
      <c r="L22" s="756">
        <f t="shared" si="4"/>
        <v>0.33333333333333331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4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>
        <v>1.0763888888888891E-2</v>
      </c>
      <c r="X22" s="255">
        <v>4</v>
      </c>
      <c r="Y22" s="256">
        <v>11</v>
      </c>
      <c r="Z22" s="236">
        <f t="shared" si="2"/>
        <v>-7</v>
      </c>
      <c r="AA22" s="288">
        <v>9</v>
      </c>
      <c r="AB22" s="245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1</v>
      </c>
      <c r="E23" s="258">
        <v>0</v>
      </c>
      <c r="F23" s="727">
        <f t="shared" si="1"/>
        <v>1</v>
      </c>
      <c r="G23" s="286">
        <v>0</v>
      </c>
      <c r="H23" s="258">
        <v>1</v>
      </c>
      <c r="I23" s="258">
        <v>3</v>
      </c>
      <c r="J23" s="731">
        <v>2</v>
      </c>
      <c r="K23" s="757">
        <f t="shared" si="3"/>
        <v>0.66666666666666663</v>
      </c>
      <c r="L23" s="758">
        <f t="shared" si="4"/>
        <v>0.5</v>
      </c>
      <c r="M23" s="258">
        <v>0</v>
      </c>
      <c r="N23" s="731">
        <v>0</v>
      </c>
      <c r="O23" s="258">
        <v>1</v>
      </c>
      <c r="P23" s="258">
        <v>0</v>
      </c>
      <c r="Q23" s="258">
        <v>0</v>
      </c>
      <c r="R23" s="727">
        <v>1</v>
      </c>
      <c r="S23" s="286">
        <v>10</v>
      </c>
      <c r="T23" s="258">
        <v>6</v>
      </c>
      <c r="U23" s="258">
        <f t="shared" si="5"/>
        <v>16</v>
      </c>
      <c r="V23" s="762">
        <f t="shared" si="6"/>
        <v>0.625</v>
      </c>
      <c r="W23" s="265">
        <v>1.1689814814814814E-2</v>
      </c>
      <c r="X23" s="286">
        <v>7</v>
      </c>
      <c r="Y23" s="258">
        <v>11</v>
      </c>
      <c r="Z23" s="365">
        <f t="shared" si="2"/>
        <v>-4</v>
      </c>
      <c r="AA23" s="286">
        <v>10</v>
      </c>
      <c r="AB23" s="287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  <c r="AA24" s="255">
        <v>13</v>
      </c>
      <c r="AB24" s="262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1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3"/>
        <v>#DIV/0!</v>
      </c>
      <c r="L25" s="808" t="e">
        <f t="shared" si="4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5"/>
        <v>0</v>
      </c>
      <c r="V25" s="809" t="e">
        <f t="shared" si="6"/>
        <v>#DIV/0!</v>
      </c>
      <c r="W25" s="518"/>
      <c r="X25" s="519"/>
      <c r="Y25" s="520"/>
      <c r="Z25" s="515">
        <f t="shared" si="2"/>
        <v>0</v>
      </c>
      <c r="AA25" s="286">
        <v>16</v>
      </c>
      <c r="AB25" s="287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>
        <v>1.4930555555555556E-3</v>
      </c>
      <c r="X26" s="255"/>
      <c r="Y26" s="256">
        <v>3</v>
      </c>
      <c r="Z26" s="236">
        <f t="shared" si="2"/>
        <v>-3</v>
      </c>
      <c r="AA26" s="255">
        <v>17</v>
      </c>
      <c r="AB26" s="262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4</v>
      </c>
      <c r="J27" s="731">
        <v>2</v>
      </c>
      <c r="K27" s="757">
        <f t="shared" si="3"/>
        <v>0.5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1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>
        <v>1.621527777777778E-2</v>
      </c>
      <c r="X27" s="286">
        <v>8</v>
      </c>
      <c r="Y27" s="258">
        <v>15</v>
      </c>
      <c r="Z27" s="365">
        <f t="shared" si="2"/>
        <v>-7</v>
      </c>
      <c r="AA27" s="286">
        <v>18</v>
      </c>
      <c r="AB27" s="287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>
        <v>2.2337962962962967E-3</v>
      </c>
      <c r="X28" s="255"/>
      <c r="Y28" s="256">
        <v>3</v>
      </c>
      <c r="Z28" s="236">
        <f t="shared" si="2"/>
        <v>-3</v>
      </c>
      <c r="AA28" s="255">
        <v>19</v>
      </c>
      <c r="AB28" s="262" t="s">
        <v>84</v>
      </c>
    </row>
    <row r="29" spans="1:28" s="9" customFormat="1" ht="16.5" customHeight="1">
      <c r="A29" s="520">
        <v>20</v>
      </c>
      <c r="B29" s="803" t="s">
        <v>85</v>
      </c>
      <c r="C29" s="804">
        <v>0</v>
      </c>
      <c r="D29" s="519">
        <v>0</v>
      </c>
      <c r="E29" s="520">
        <v>0</v>
      </c>
      <c r="F29" s="805">
        <f t="shared" si="1"/>
        <v>0</v>
      </c>
      <c r="G29" s="519">
        <v>0</v>
      </c>
      <c r="H29" s="520">
        <v>0</v>
      </c>
      <c r="I29" s="520">
        <v>0</v>
      </c>
      <c r="J29" s="806">
        <v>0</v>
      </c>
      <c r="K29" s="807" t="e">
        <f t="shared" si="3"/>
        <v>#DIV/0!</v>
      </c>
      <c r="L29" s="808" t="e">
        <f t="shared" si="4"/>
        <v>#DIV/0!</v>
      </c>
      <c r="M29" s="520">
        <v>0</v>
      </c>
      <c r="N29" s="806">
        <v>0</v>
      </c>
      <c r="O29" s="520">
        <v>0</v>
      </c>
      <c r="P29" s="520">
        <v>0</v>
      </c>
      <c r="Q29" s="520">
        <v>0</v>
      </c>
      <c r="R29" s="805">
        <v>0</v>
      </c>
      <c r="S29" s="519">
        <v>0</v>
      </c>
      <c r="T29" s="520">
        <v>0</v>
      </c>
      <c r="U29" s="520">
        <f t="shared" si="5"/>
        <v>0</v>
      </c>
      <c r="V29" s="809" t="e">
        <f t="shared" si="6"/>
        <v>#DIV/0!</v>
      </c>
      <c r="W29" s="518"/>
      <c r="X29" s="519"/>
      <c r="Y29" s="520"/>
      <c r="Z29" s="515">
        <f t="shared" si="2"/>
        <v>0</v>
      </c>
      <c r="AA29" s="286">
        <v>20</v>
      </c>
      <c r="AB29" s="287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0</v>
      </c>
      <c r="F30" s="346">
        <f t="shared" si="1"/>
        <v>0</v>
      </c>
      <c r="G30" s="255">
        <v>2</v>
      </c>
      <c r="H30" s="256">
        <v>1</v>
      </c>
      <c r="I30" s="256">
        <v>1</v>
      </c>
      <c r="J30" s="732">
        <v>1</v>
      </c>
      <c r="K30" s="755">
        <f t="shared" si="3"/>
        <v>1</v>
      </c>
      <c r="L30" s="756">
        <f t="shared" si="4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2</v>
      </c>
      <c r="S30" s="255">
        <v>1</v>
      </c>
      <c r="T30" s="256">
        <v>0</v>
      </c>
      <c r="U30" s="256">
        <f t="shared" si="5"/>
        <v>1</v>
      </c>
      <c r="V30" s="763">
        <f t="shared" si="6"/>
        <v>1</v>
      </c>
      <c r="W30" s="264">
        <v>8.8888888888888889E-3</v>
      </c>
      <c r="X30" s="255">
        <v>5</v>
      </c>
      <c r="Y30" s="256">
        <v>11</v>
      </c>
      <c r="Z30" s="236">
        <f t="shared" si="2"/>
        <v>-6</v>
      </c>
      <c r="AA30" s="255">
        <v>21</v>
      </c>
      <c r="AB30" s="262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2</v>
      </c>
      <c r="F31" s="727">
        <f t="shared" si="1"/>
        <v>2</v>
      </c>
      <c r="G31" s="286">
        <v>2</v>
      </c>
      <c r="H31" s="258">
        <v>2</v>
      </c>
      <c r="I31" s="258">
        <v>8</v>
      </c>
      <c r="J31" s="731">
        <v>6</v>
      </c>
      <c r="K31" s="757">
        <f t="shared" si="3"/>
        <v>0.75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1.8090277777777778E-2</v>
      </c>
      <c r="X31" s="286">
        <v>11</v>
      </c>
      <c r="Y31" s="258">
        <v>15</v>
      </c>
      <c r="Z31" s="365">
        <f t="shared" si="2"/>
        <v>-4</v>
      </c>
      <c r="AA31" s="286">
        <v>22</v>
      </c>
      <c r="AB31" s="287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1</v>
      </c>
      <c r="S32" s="255">
        <v>4</v>
      </c>
      <c r="T32" s="256">
        <v>1</v>
      </c>
      <c r="U32" s="256">
        <f t="shared" si="5"/>
        <v>5</v>
      </c>
      <c r="V32" s="763">
        <f t="shared" si="6"/>
        <v>0.8</v>
      </c>
      <c r="W32" s="264">
        <v>1.2094907407407408E-2</v>
      </c>
      <c r="X32" s="255">
        <v>6</v>
      </c>
      <c r="Y32" s="256">
        <v>9</v>
      </c>
      <c r="Z32" s="236">
        <f t="shared" si="2"/>
        <v>-3</v>
      </c>
      <c r="AA32" s="255">
        <v>23</v>
      </c>
      <c r="AB32" s="262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4</v>
      </c>
      <c r="J33" s="731">
        <v>4</v>
      </c>
      <c r="K33" s="757">
        <f t="shared" si="3"/>
        <v>1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1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1.2592592592592593E-2</v>
      </c>
      <c r="X33" s="286">
        <v>7</v>
      </c>
      <c r="Y33" s="258">
        <v>9</v>
      </c>
      <c r="Z33" s="365">
        <f t="shared" si="2"/>
        <v>-2</v>
      </c>
      <c r="AA33" s="286">
        <v>25</v>
      </c>
      <c r="AB33" s="287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  <c r="AA34" s="255">
        <v>26</v>
      </c>
      <c r="AB34" s="262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1</v>
      </c>
      <c r="E35" s="258">
        <v>1</v>
      </c>
      <c r="F35" s="727">
        <f t="shared" si="1"/>
        <v>2</v>
      </c>
      <c r="G35" s="286">
        <v>0</v>
      </c>
      <c r="H35" s="258">
        <v>1</v>
      </c>
      <c r="I35" s="258">
        <v>2</v>
      </c>
      <c r="J35" s="731">
        <v>1</v>
      </c>
      <c r="K35" s="757">
        <f t="shared" si="3"/>
        <v>0.5</v>
      </c>
      <c r="L35" s="758">
        <f t="shared" si="4"/>
        <v>1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1.4733796296296295E-2</v>
      </c>
      <c r="X35" s="286">
        <v>12</v>
      </c>
      <c r="Y35" s="258">
        <v>15</v>
      </c>
      <c r="Z35" s="365">
        <f t="shared" si="2"/>
        <v>-3</v>
      </c>
      <c r="AA35" s="286">
        <v>27</v>
      </c>
      <c r="AB35" s="287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1</v>
      </c>
      <c r="J36" s="732">
        <v>0</v>
      </c>
      <c r="K36" s="755">
        <f t="shared" si="3"/>
        <v>0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3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1.2349537037037039E-2</v>
      </c>
      <c r="X36" s="255">
        <v>4</v>
      </c>
      <c r="Y36" s="256">
        <v>11</v>
      </c>
      <c r="Z36" s="236">
        <f t="shared" si="2"/>
        <v>-7</v>
      </c>
      <c r="AA36" s="255">
        <v>41</v>
      </c>
      <c r="AB36" s="262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3</v>
      </c>
      <c r="J37" s="731">
        <v>2</v>
      </c>
      <c r="K37" s="757">
        <f t="shared" si="3"/>
        <v>0.66666666666666663</v>
      </c>
      <c r="L37" s="758">
        <f t="shared" si="4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2</v>
      </c>
      <c r="S37" s="286">
        <v>7</v>
      </c>
      <c r="T37" s="258">
        <v>9</v>
      </c>
      <c r="U37" s="258">
        <f t="shared" si="5"/>
        <v>16</v>
      </c>
      <c r="V37" s="762">
        <f t="shared" si="6"/>
        <v>0.4375</v>
      </c>
      <c r="W37" s="265">
        <v>1.2673611111111109E-2</v>
      </c>
      <c r="X37" s="286">
        <v>6</v>
      </c>
      <c r="Y37" s="258">
        <v>10</v>
      </c>
      <c r="Z37" s="365">
        <f t="shared" si="2"/>
        <v>-4</v>
      </c>
      <c r="AA37" s="255">
        <v>42</v>
      </c>
      <c r="AB37" s="262" t="s">
        <v>93</v>
      </c>
    </row>
    <row r="38" spans="1:28" s="9" customFormat="1" ht="16.5" customHeight="1">
      <c r="A38" s="523">
        <v>44</v>
      </c>
      <c r="B38" s="796" t="s">
        <v>94</v>
      </c>
      <c r="C38" s="797">
        <v>0</v>
      </c>
      <c r="D38" s="522">
        <v>0</v>
      </c>
      <c r="E38" s="523">
        <v>0</v>
      </c>
      <c r="F38" s="798">
        <f t="shared" si="1"/>
        <v>0</v>
      </c>
      <c r="G38" s="522">
        <v>0</v>
      </c>
      <c r="H38" s="523">
        <v>0</v>
      </c>
      <c r="I38" s="523">
        <v>0</v>
      </c>
      <c r="J38" s="799">
        <v>0</v>
      </c>
      <c r="K38" s="800" t="e">
        <f t="shared" si="3"/>
        <v>#DIV/0!</v>
      </c>
      <c r="L38" s="801" t="e">
        <f t="shared" si="4"/>
        <v>#DIV/0!</v>
      </c>
      <c r="M38" s="523">
        <v>0</v>
      </c>
      <c r="N38" s="799">
        <v>0</v>
      </c>
      <c r="O38" s="523">
        <v>0</v>
      </c>
      <c r="P38" s="523">
        <v>0</v>
      </c>
      <c r="Q38" s="523">
        <v>0</v>
      </c>
      <c r="R38" s="798">
        <v>0</v>
      </c>
      <c r="S38" s="522">
        <v>0</v>
      </c>
      <c r="T38" s="523">
        <v>0</v>
      </c>
      <c r="U38" s="523">
        <f t="shared" si="5"/>
        <v>0</v>
      </c>
      <c r="V38" s="802" t="e">
        <f t="shared" si="6"/>
        <v>#DIV/0!</v>
      </c>
      <c r="W38" s="521"/>
      <c r="X38" s="522"/>
      <c r="Y38" s="523"/>
      <c r="Z38" s="515">
        <f t="shared" si="2"/>
        <v>0</v>
      </c>
      <c r="AA38" s="255">
        <v>44</v>
      </c>
      <c r="AB38" s="262" t="s">
        <v>94</v>
      </c>
    </row>
    <row r="39" spans="1:28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1</v>
      </c>
      <c r="I39" s="258">
        <v>1</v>
      </c>
      <c r="J39" s="731">
        <v>0</v>
      </c>
      <c r="K39" s="757">
        <f t="shared" si="3"/>
        <v>0</v>
      </c>
      <c r="L39" s="758" t="e">
        <f t="shared" si="4"/>
        <v>#DIV/0!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12</v>
      </c>
      <c r="T39" s="258">
        <v>20</v>
      </c>
      <c r="U39" s="258">
        <f t="shared" si="5"/>
        <v>32</v>
      </c>
      <c r="V39" s="762">
        <f t="shared" si="6"/>
        <v>0.375</v>
      </c>
      <c r="W39" s="265">
        <v>1.7291666666666667E-2</v>
      </c>
      <c r="X39" s="286">
        <v>10</v>
      </c>
      <c r="Y39" s="258">
        <v>17</v>
      </c>
      <c r="Z39" s="365">
        <f t="shared" si="2"/>
        <v>-7</v>
      </c>
      <c r="AA39" s="288">
        <v>72</v>
      </c>
      <c r="AB39" s="262" t="s">
        <v>95</v>
      </c>
    </row>
    <row r="40" spans="1:28" s="9" customFormat="1" ht="16.5" customHeight="1">
      <c r="A40" s="256"/>
      <c r="B40" s="729"/>
      <c r="C40" s="318"/>
      <c r="D40" s="255"/>
      <c r="E40" s="256"/>
      <c r="F40" s="346"/>
      <c r="G40" s="255">
        <v>2</v>
      </c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7">SUM(C16:C40)</f>
        <v>18</v>
      </c>
      <c r="D42" s="260">
        <f t="shared" si="7"/>
        <v>3</v>
      </c>
      <c r="E42" s="261">
        <f t="shared" si="7"/>
        <v>3</v>
      </c>
      <c r="F42" s="728">
        <f t="shared" si="7"/>
        <v>6</v>
      </c>
      <c r="G42" s="260">
        <f>SUM(G16:G40)</f>
        <v>8</v>
      </c>
      <c r="H42" s="261">
        <f t="shared" si="7"/>
        <v>10</v>
      </c>
      <c r="I42" s="261">
        <f t="shared" si="7"/>
        <v>40</v>
      </c>
      <c r="J42" s="733">
        <f t="shared" si="7"/>
        <v>25</v>
      </c>
      <c r="K42" s="759">
        <f>(J42/I42)</f>
        <v>0.625</v>
      </c>
      <c r="L42" s="760">
        <f>(D42/J42)</f>
        <v>0.12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1</v>
      </c>
      <c r="P42" s="261">
        <f t="shared" si="8"/>
        <v>0</v>
      </c>
      <c r="Q42" s="261">
        <f t="shared" si="8"/>
        <v>0</v>
      </c>
      <c r="R42" s="728">
        <f t="shared" si="8"/>
        <v>20</v>
      </c>
      <c r="S42" s="260">
        <f t="shared" si="8"/>
        <v>34</v>
      </c>
      <c r="T42" s="261">
        <f t="shared" si="8"/>
        <v>36</v>
      </c>
      <c r="U42" s="261">
        <f>S42+T42</f>
        <v>70</v>
      </c>
      <c r="V42" s="764">
        <f>S42/(S42+T42)</f>
        <v>0.48571428571428571</v>
      </c>
      <c r="W42" s="259">
        <v>0</v>
      </c>
      <c r="X42" s="260">
        <v>0</v>
      </c>
      <c r="Y42" s="261">
        <v>0</v>
      </c>
      <c r="Z42" s="278">
        <f>SUM(Z16:Z39)</f>
        <v>-77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8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8" s="9" customFormat="1" ht="16.5" customHeight="1">
      <c r="A46" s="699"/>
      <c r="B46" s="699"/>
      <c r="C46" s="692">
        <f>D42</f>
        <v>3</v>
      </c>
      <c r="D46" s="24">
        <f>C46/C12</f>
        <v>3</v>
      </c>
      <c r="E46" s="699"/>
      <c r="F46" s="692">
        <f>H12+I12</f>
        <v>1</v>
      </c>
      <c r="G46" s="24">
        <f>F46/C12</f>
        <v>1</v>
      </c>
      <c r="H46" s="699"/>
      <c r="I46" s="692">
        <f>J42</f>
        <v>25</v>
      </c>
      <c r="J46" s="24"/>
      <c r="K46" s="692"/>
      <c r="L46" s="72"/>
      <c r="M46" s="699"/>
      <c r="N46" s="692">
        <f>E12</f>
        <v>45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8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8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4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6</v>
      </c>
      <c r="E50" s="699"/>
      <c r="F50" s="45"/>
      <c r="G50" s="65"/>
      <c r="H50" s="699"/>
      <c r="I50" s="45" t="s">
        <v>39</v>
      </c>
      <c r="J50" s="65">
        <v>4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</v>
      </c>
      <c r="E51" s="699"/>
      <c r="F51" s="72"/>
      <c r="G51" s="72"/>
      <c r="H51" s="699"/>
      <c r="I51" s="158" t="s">
        <v>40</v>
      </c>
      <c r="J51" s="154">
        <f>(J49/J50)</f>
        <v>1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{4B15D63A-B33A-8045-8A48-08ECEF4CBD2B}</x14:id>
        </ext>
      </extLst>
    </cfRule>
  </conditionalFormatting>
  <conditionalFormatting sqref="V16:V41">
    <cfRule type="cellIs" dxfId="18" priority="15" operator="greaterThanOrEqual">
      <formula>0.5</formula>
    </cfRule>
  </conditionalFormatting>
  <conditionalFormatting sqref="Q11:R12">
    <cfRule type="top10" dxfId="17" priority="1" rank="10"/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B15D63A-B33A-8045-8A48-08ECEF4CBD2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270B4B1B-5799-E749-A132-CC132794EC7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E5EC86F6-3D19-C649-BF71-8A263013FBE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F72A2305-741B-D840-B295-A1D4A5A793F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BA991E6F-07BC-E04E-A368-70DE5D75B84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E1178A13-699D-514F-85FB-B7E3AE1EFD9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626C5EEB-F61A-6842-8301-0577A09BF6F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C15C623B-63FD-F74E-BA95-A857D71496DD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21317171-D4EB-4140-B684-0211503E307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AB9EB4F8-972B-E24A-84F8-4D15DE1F4FD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9A742D66-246C-EF47-9CFC-B9DD7DBE3AA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F942F225-E22B-7042-AFDE-67056DF96FA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C6FEB8D6-A6B4-4645-B230-2F87C9B38A5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D5B04C24-A6AC-364A-847C-563A8C0FD8D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B53"/>
  <sheetViews>
    <sheetView showRuler="0" topLeftCell="A8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3.6640625" customWidth="1"/>
    <col min="26" max="26" width="16.83203125" customWidth="1"/>
    <col min="28" max="28" width="19.5" customWidth="1"/>
  </cols>
  <sheetData>
    <row r="1" spans="1:28" s="1" customFormat="1" ht="16.5" customHeight="1">
      <c r="A1" s="1085" t="s">
        <v>138</v>
      </c>
      <c r="B1" s="1157"/>
      <c r="C1" s="1157"/>
      <c r="D1" s="1157"/>
      <c r="E1" s="16"/>
      <c r="F1" s="16"/>
      <c r="G1" s="16"/>
      <c r="H1" s="16"/>
      <c r="I1" s="16" t="s">
        <v>52</v>
      </c>
      <c r="J1" s="1158" t="s">
        <v>55</v>
      </c>
      <c r="K1" s="1158"/>
      <c r="L1" s="725">
        <f>D42</f>
        <v>2</v>
      </c>
      <c r="M1" s="71"/>
      <c r="N1" s="17"/>
      <c r="O1" s="12"/>
      <c r="P1" s="12"/>
      <c r="Q1" s="13"/>
      <c r="R1" s="13"/>
      <c r="S1" s="13"/>
      <c r="T1" s="12"/>
      <c r="U1" s="13"/>
      <c r="V1" s="13"/>
      <c r="W1" s="47"/>
      <c r="X1" s="15"/>
      <c r="Y1" s="50"/>
      <c r="Z1" s="15"/>
    </row>
    <row r="2" spans="1:28" s="9" customFormat="1" ht="16.5" customHeight="1" thickBot="1">
      <c r="A2" s="16"/>
      <c r="B2" s="16"/>
      <c r="C2" s="16"/>
      <c r="D2" s="16"/>
      <c r="E2" s="16"/>
      <c r="F2" s="16"/>
      <c r="G2" s="13"/>
      <c r="H2" s="16"/>
      <c r="I2" s="13"/>
      <c r="J2" s="1159" t="s">
        <v>118</v>
      </c>
      <c r="K2" s="1159"/>
      <c r="L2" s="17">
        <f>SUM(H12:I12)</f>
        <v>5</v>
      </c>
      <c r="M2" s="71"/>
      <c r="N2" s="17"/>
      <c r="O2" s="12"/>
      <c r="P2" s="692"/>
      <c r="Q2" s="13"/>
      <c r="R2" s="13"/>
      <c r="S2" s="13"/>
      <c r="T2" s="12"/>
      <c r="U2" s="12"/>
      <c r="V2" s="12"/>
      <c r="W2" s="59"/>
      <c r="X2" s="58"/>
      <c r="Y2" s="245"/>
      <c r="Z2" s="58"/>
    </row>
    <row r="3" spans="1:28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12"/>
      <c r="Q3" s="687" t="s">
        <v>271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8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8" s="1" customFormat="1" ht="16.5" customHeight="1">
      <c r="A5" s="199">
        <v>30</v>
      </c>
      <c r="B5" s="418" t="s">
        <v>69</v>
      </c>
      <c r="C5" s="651">
        <v>1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>
        <f>H5/C5</f>
        <v>0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8" s="1" customFormat="1" ht="16.5" customHeight="1">
      <c r="A6" s="363"/>
      <c r="B6" s="171"/>
      <c r="C6" s="653">
        <f>D6/60</f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8" s="1" customFormat="1" ht="16.5" customHeight="1">
      <c r="A7" s="221"/>
      <c r="B7" s="705"/>
      <c r="C7" s="651">
        <f>D7/60</f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8" s="1" customFormat="1" ht="16.5" customHeight="1">
      <c r="A8" s="363">
        <v>29</v>
      </c>
      <c r="B8" s="171" t="s">
        <v>70</v>
      </c>
      <c r="C8" s="653">
        <f>D8/60</f>
        <v>0.9903333333333334</v>
      </c>
      <c r="D8" s="769">
        <v>59.42</v>
      </c>
      <c r="E8" s="364">
        <v>41</v>
      </c>
      <c r="F8" s="382">
        <v>38</v>
      </c>
      <c r="G8" s="770">
        <f>F8/E8</f>
        <v>0.92682926829268297</v>
      </c>
      <c r="H8" s="364">
        <v>3</v>
      </c>
      <c r="I8" s="364">
        <v>2</v>
      </c>
      <c r="J8" s="658">
        <f>H8/C8</f>
        <v>3.0292830696735105</v>
      </c>
      <c r="K8" s="363">
        <v>0</v>
      </c>
      <c r="L8" s="364">
        <v>1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8" s="1" customFormat="1" ht="16.5" customHeight="1">
      <c r="A9" s="200">
        <v>31</v>
      </c>
      <c r="B9" s="359" t="s">
        <v>71</v>
      </c>
      <c r="C9" s="651">
        <f>D9/60</f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8" s="1" customFormat="1" ht="16.5" customHeight="1">
      <c r="A10" s="201"/>
      <c r="B10" s="368" t="s">
        <v>13</v>
      </c>
      <c r="C10" s="653">
        <f>D10/60</f>
        <v>9.6666666666666654E-3</v>
      </c>
      <c r="D10" s="769">
        <v>0.57999999999999996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8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L1</f>
        <v>2</v>
      </c>
      <c r="R11" s="1152"/>
      <c r="S11" s="784"/>
      <c r="T11" s="1152">
        <f>L2</f>
        <v>5</v>
      </c>
      <c r="U11" s="1152"/>
      <c r="V11" s="1153"/>
      <c r="W11" s="59"/>
      <c r="X11" s="58"/>
      <c r="Y11" s="245"/>
      <c r="Z11" s="58"/>
    </row>
    <row r="12" spans="1:28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41</v>
      </c>
      <c r="F12" s="526">
        <f>SUM(F5:F9)</f>
        <v>38</v>
      </c>
      <c r="G12" s="747">
        <f>F12/E12</f>
        <v>0.92682926829268297</v>
      </c>
      <c r="H12" s="213">
        <f>SUM(H5:H9)</f>
        <v>3</v>
      </c>
      <c r="I12" s="213">
        <f>SUM(I5:I9)</f>
        <v>2</v>
      </c>
      <c r="J12" s="765">
        <f>H12/C12</f>
        <v>3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8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12"/>
      <c r="Q13" s="13"/>
      <c r="R13" s="13"/>
      <c r="S13" s="13"/>
      <c r="T13" s="12"/>
      <c r="U13" s="13"/>
      <c r="V13" s="13"/>
      <c r="W13" s="246"/>
      <c r="X13" s="247"/>
      <c r="Y13" s="248"/>
      <c r="Z13" s="247"/>
    </row>
    <row r="14" spans="1:28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/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/>
      <c r="T14" s="251" t="s">
        <v>171</v>
      </c>
      <c r="U14" s="251"/>
      <c r="V14" s="251"/>
      <c r="W14" s="249"/>
      <c r="X14" s="250"/>
      <c r="Y14" s="251"/>
      <c r="Z14" s="274"/>
    </row>
    <row r="15" spans="1:28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50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8" s="9" customFormat="1" ht="16.5" customHeight="1">
      <c r="A16" s="256">
        <v>2</v>
      </c>
      <c r="B16" s="729" t="s">
        <v>72</v>
      </c>
      <c r="C16" s="316">
        <v>1</v>
      </c>
      <c r="D16" s="255">
        <v>0</v>
      </c>
      <c r="E16" s="256">
        <v>0</v>
      </c>
      <c r="F16" s="346">
        <f t="shared" ref="F16:F39" si="0">SUM(D16:E16)</f>
        <v>0</v>
      </c>
      <c r="G16" s="221">
        <v>0</v>
      </c>
      <c r="H16" s="256">
        <v>0</v>
      </c>
      <c r="I16" s="256">
        <v>4</v>
      </c>
      <c r="J16" s="732">
        <v>3</v>
      </c>
      <c r="K16" s="755">
        <f>(J16/I16)</f>
        <v>0.75</v>
      </c>
      <c r="L16" s="756">
        <f>(D16/J16)</f>
        <v>0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>
        <v>9.2361111111111116E-3</v>
      </c>
      <c r="X16" s="255">
        <v>9</v>
      </c>
      <c r="Y16" s="256">
        <v>1</v>
      </c>
      <c r="Z16" s="236">
        <f t="shared" ref="Z16:Z40" si="1">SUM(X16-Y16)</f>
        <v>8</v>
      </c>
      <c r="AA16" s="221">
        <v>2</v>
      </c>
      <c r="AB16" s="285" t="s">
        <v>72</v>
      </c>
    </row>
    <row r="17" spans="1:28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0"/>
        <v>0</v>
      </c>
      <c r="G17" s="286">
        <v>2</v>
      </c>
      <c r="H17" s="258">
        <v>-3</v>
      </c>
      <c r="I17" s="258">
        <v>3</v>
      </c>
      <c r="J17" s="731">
        <v>3</v>
      </c>
      <c r="K17" s="757">
        <f t="shared" ref="K17:K39" si="2">(J17/I17)</f>
        <v>1</v>
      </c>
      <c r="L17" s="758">
        <f t="shared" ref="L17:L39" si="3">(D17/J17)</f>
        <v>0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3</v>
      </c>
      <c r="S17" s="286">
        <v>0</v>
      </c>
      <c r="T17" s="258">
        <v>0</v>
      </c>
      <c r="U17" s="258">
        <f t="shared" ref="U17:U39" si="4">S17+T17</f>
        <v>0</v>
      </c>
      <c r="V17" s="762" t="e">
        <f t="shared" ref="V17:V39" si="5">S17/(S17+T17)</f>
        <v>#DIV/0!</v>
      </c>
      <c r="W17" s="265">
        <v>1.0810185185185185E-2</v>
      </c>
      <c r="X17" s="257">
        <v>10</v>
      </c>
      <c r="Y17" s="258">
        <v>12</v>
      </c>
      <c r="Z17" s="239">
        <f t="shared" si="1"/>
        <v>-2</v>
      </c>
      <c r="AA17" s="286">
        <v>4</v>
      </c>
      <c r="AB17" s="287" t="s">
        <v>73</v>
      </c>
    </row>
    <row r="18" spans="1:28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0"/>
        <v>0</v>
      </c>
      <c r="G18" s="255">
        <v>0</v>
      </c>
      <c r="H18" s="256">
        <v>1</v>
      </c>
      <c r="I18" s="256">
        <v>7</v>
      </c>
      <c r="J18" s="732">
        <v>4</v>
      </c>
      <c r="K18" s="755">
        <f t="shared" si="2"/>
        <v>0.5714285714285714</v>
      </c>
      <c r="L18" s="756">
        <f t="shared" si="3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1</v>
      </c>
      <c r="S18" s="255">
        <v>0</v>
      </c>
      <c r="T18" s="256">
        <v>0</v>
      </c>
      <c r="U18" s="256">
        <f t="shared" si="4"/>
        <v>0</v>
      </c>
      <c r="V18" s="763" t="e">
        <f t="shared" si="5"/>
        <v>#DIV/0!</v>
      </c>
      <c r="W18" s="264">
        <v>1.3379629629629628E-2</v>
      </c>
      <c r="X18" s="255">
        <v>13</v>
      </c>
      <c r="Y18" s="256">
        <v>5</v>
      </c>
      <c r="Z18" s="236">
        <f t="shared" si="1"/>
        <v>8</v>
      </c>
      <c r="AA18" s="255">
        <v>5</v>
      </c>
      <c r="AB18" s="262" t="s">
        <v>74</v>
      </c>
    </row>
    <row r="19" spans="1:28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0"/>
        <v>0</v>
      </c>
      <c r="G19" s="286">
        <v>0</v>
      </c>
      <c r="H19" s="258">
        <v>-1</v>
      </c>
      <c r="I19" s="258">
        <v>5</v>
      </c>
      <c r="J19" s="731">
        <v>5</v>
      </c>
      <c r="K19" s="757">
        <f t="shared" si="2"/>
        <v>1</v>
      </c>
      <c r="L19" s="758">
        <f t="shared" si="3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3</v>
      </c>
      <c r="S19" s="286">
        <v>0</v>
      </c>
      <c r="T19" s="258">
        <v>0</v>
      </c>
      <c r="U19" s="258">
        <f t="shared" si="4"/>
        <v>0</v>
      </c>
      <c r="V19" s="762" t="e">
        <f t="shared" si="5"/>
        <v>#DIV/0!</v>
      </c>
      <c r="W19" s="265">
        <v>1.7939814814814815E-2</v>
      </c>
      <c r="X19" s="257">
        <v>11</v>
      </c>
      <c r="Y19" s="258">
        <v>17</v>
      </c>
      <c r="Z19" s="239">
        <f t="shared" si="1"/>
        <v>-6</v>
      </c>
      <c r="AA19" s="286">
        <v>6</v>
      </c>
      <c r="AB19" s="287" t="s">
        <v>75</v>
      </c>
    </row>
    <row r="20" spans="1:28" s="9" customFormat="1" ht="16.5" customHeight="1">
      <c r="A20" s="523">
        <v>7</v>
      </c>
      <c r="B20" s="796" t="s">
        <v>76</v>
      </c>
      <c r="C20" s="797">
        <v>0</v>
      </c>
      <c r="D20" s="522">
        <v>0</v>
      </c>
      <c r="E20" s="523">
        <v>0</v>
      </c>
      <c r="F20" s="798">
        <f t="shared" si="0"/>
        <v>0</v>
      </c>
      <c r="G20" s="522">
        <v>0</v>
      </c>
      <c r="H20" s="523">
        <v>0</v>
      </c>
      <c r="I20" s="523">
        <v>0</v>
      </c>
      <c r="J20" s="799">
        <v>0</v>
      </c>
      <c r="K20" s="800" t="e">
        <f t="shared" si="2"/>
        <v>#DIV/0!</v>
      </c>
      <c r="L20" s="801" t="e">
        <f t="shared" si="3"/>
        <v>#DIV/0!</v>
      </c>
      <c r="M20" s="523">
        <v>0</v>
      </c>
      <c r="N20" s="799">
        <v>0</v>
      </c>
      <c r="O20" s="523">
        <v>0</v>
      </c>
      <c r="P20" s="523">
        <v>0</v>
      </c>
      <c r="Q20" s="523">
        <v>0</v>
      </c>
      <c r="R20" s="798">
        <v>0</v>
      </c>
      <c r="S20" s="522">
        <v>0</v>
      </c>
      <c r="T20" s="523">
        <v>0</v>
      </c>
      <c r="U20" s="523">
        <f t="shared" si="4"/>
        <v>0</v>
      </c>
      <c r="V20" s="802" t="e">
        <f t="shared" si="5"/>
        <v>#DIV/0!</v>
      </c>
      <c r="W20" s="521"/>
      <c r="X20" s="522"/>
      <c r="Y20" s="523"/>
      <c r="Z20" s="515">
        <f t="shared" si="1"/>
        <v>0</v>
      </c>
      <c r="AA20" s="255">
        <v>7</v>
      </c>
      <c r="AB20" s="262" t="s">
        <v>76</v>
      </c>
    </row>
    <row r="21" spans="1:28" s="9" customFormat="1" ht="16.5" customHeight="1">
      <c r="A21" s="520">
        <v>8</v>
      </c>
      <c r="B21" s="803" t="s">
        <v>77</v>
      </c>
      <c r="C21" s="804">
        <v>0</v>
      </c>
      <c r="D21" s="519">
        <v>0</v>
      </c>
      <c r="E21" s="520">
        <v>0</v>
      </c>
      <c r="F21" s="805">
        <f t="shared" si="0"/>
        <v>0</v>
      </c>
      <c r="G21" s="519">
        <v>0</v>
      </c>
      <c r="H21" s="520">
        <v>0</v>
      </c>
      <c r="I21" s="520">
        <v>0</v>
      </c>
      <c r="J21" s="806">
        <v>0</v>
      </c>
      <c r="K21" s="807" t="e">
        <f t="shared" si="2"/>
        <v>#DIV/0!</v>
      </c>
      <c r="L21" s="808" t="e">
        <f t="shared" si="3"/>
        <v>#DIV/0!</v>
      </c>
      <c r="M21" s="520">
        <v>0</v>
      </c>
      <c r="N21" s="806">
        <v>0</v>
      </c>
      <c r="O21" s="520">
        <v>0</v>
      </c>
      <c r="P21" s="520">
        <v>0</v>
      </c>
      <c r="Q21" s="520">
        <v>0</v>
      </c>
      <c r="R21" s="805">
        <v>0</v>
      </c>
      <c r="S21" s="519">
        <v>0</v>
      </c>
      <c r="T21" s="520">
        <v>0</v>
      </c>
      <c r="U21" s="520">
        <f t="shared" si="4"/>
        <v>0</v>
      </c>
      <c r="V21" s="809" t="e">
        <f t="shared" si="5"/>
        <v>#DIV/0!</v>
      </c>
      <c r="W21" s="518"/>
      <c r="X21" s="519"/>
      <c r="Y21" s="520"/>
      <c r="Z21" s="515">
        <f t="shared" si="1"/>
        <v>0</v>
      </c>
      <c r="AA21" s="286">
        <v>8</v>
      </c>
      <c r="AB21" s="287" t="s">
        <v>77</v>
      </c>
    </row>
    <row r="22" spans="1:28" s="9" customFormat="1" ht="16.5" customHeight="1">
      <c r="A22" s="256">
        <v>9</v>
      </c>
      <c r="B22" s="729" t="s">
        <v>78</v>
      </c>
      <c r="C22" s="318">
        <v>1</v>
      </c>
      <c r="D22" s="255">
        <v>1</v>
      </c>
      <c r="E22" s="256">
        <v>0</v>
      </c>
      <c r="F22" s="346">
        <f t="shared" si="0"/>
        <v>1</v>
      </c>
      <c r="G22" s="255">
        <v>0</v>
      </c>
      <c r="H22" s="256">
        <v>1</v>
      </c>
      <c r="I22" s="256">
        <v>3</v>
      </c>
      <c r="J22" s="732">
        <v>3</v>
      </c>
      <c r="K22" s="755">
        <f t="shared" si="2"/>
        <v>1</v>
      </c>
      <c r="L22" s="756">
        <f t="shared" si="3"/>
        <v>0.33333333333333331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4</v>
      </c>
      <c r="S22" s="255">
        <v>1</v>
      </c>
      <c r="T22" s="256">
        <v>1</v>
      </c>
      <c r="U22" s="256">
        <f t="shared" si="4"/>
        <v>2</v>
      </c>
      <c r="V22" s="763">
        <f t="shared" si="5"/>
        <v>0.5</v>
      </c>
      <c r="W22" s="264">
        <v>1.1319444444444444E-2</v>
      </c>
      <c r="X22" s="255">
        <v>8</v>
      </c>
      <c r="Y22" s="256">
        <v>8</v>
      </c>
      <c r="Z22" s="236">
        <f t="shared" si="1"/>
        <v>0</v>
      </c>
      <c r="AA22" s="288">
        <v>9</v>
      </c>
      <c r="AB22" s="245" t="s">
        <v>78</v>
      </c>
    </row>
    <row r="23" spans="1:28" s="9" customFormat="1" ht="16.5" customHeight="1">
      <c r="A23" s="258">
        <v>10</v>
      </c>
      <c r="B23" s="730" t="s">
        <v>79</v>
      </c>
      <c r="C23" s="317">
        <v>1</v>
      </c>
      <c r="D23" s="286">
        <v>1</v>
      </c>
      <c r="E23" s="258">
        <v>1</v>
      </c>
      <c r="F23" s="727">
        <f t="shared" si="0"/>
        <v>2</v>
      </c>
      <c r="G23" s="286">
        <v>0</v>
      </c>
      <c r="H23" s="258">
        <v>-1</v>
      </c>
      <c r="I23" s="258">
        <v>3</v>
      </c>
      <c r="J23" s="731">
        <v>3</v>
      </c>
      <c r="K23" s="757">
        <f t="shared" si="2"/>
        <v>1</v>
      </c>
      <c r="L23" s="758">
        <f t="shared" si="3"/>
        <v>0.33333333333333331</v>
      </c>
      <c r="M23" s="258">
        <v>1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11</v>
      </c>
      <c r="T23" s="258">
        <v>6</v>
      </c>
      <c r="U23" s="258">
        <f t="shared" si="4"/>
        <v>17</v>
      </c>
      <c r="V23" s="762">
        <f t="shared" si="5"/>
        <v>0.6470588235294118</v>
      </c>
      <c r="W23" s="265">
        <v>1.357638888888889E-2</v>
      </c>
      <c r="X23" s="257">
        <v>10</v>
      </c>
      <c r="Y23" s="258">
        <v>12</v>
      </c>
      <c r="Z23" s="239">
        <f t="shared" si="1"/>
        <v>-2</v>
      </c>
      <c r="AA23" s="286">
        <v>10</v>
      </c>
      <c r="AB23" s="287" t="s">
        <v>79</v>
      </c>
    </row>
    <row r="24" spans="1:28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0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2"/>
        <v>#DIV/0!</v>
      </c>
      <c r="L24" s="801" t="e">
        <f t="shared" si="3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4"/>
        <v>0</v>
      </c>
      <c r="V24" s="802" t="e">
        <f t="shared" si="5"/>
        <v>#DIV/0!</v>
      </c>
      <c r="W24" s="521"/>
      <c r="X24" s="522"/>
      <c r="Y24" s="523"/>
      <c r="Z24" s="515">
        <f t="shared" si="1"/>
        <v>0</v>
      </c>
      <c r="AA24" s="255">
        <v>13</v>
      </c>
      <c r="AB24" s="262" t="s">
        <v>80</v>
      </c>
    </row>
    <row r="25" spans="1:28" s="9" customFormat="1" ht="16.5" customHeight="1">
      <c r="A25" s="520">
        <v>16</v>
      </c>
      <c r="B25" s="803" t="s">
        <v>81</v>
      </c>
      <c r="C25" s="804">
        <v>0</v>
      </c>
      <c r="D25" s="519">
        <v>0</v>
      </c>
      <c r="E25" s="520">
        <v>0</v>
      </c>
      <c r="F25" s="805">
        <f t="shared" si="0"/>
        <v>0</v>
      </c>
      <c r="G25" s="519">
        <v>0</v>
      </c>
      <c r="H25" s="520">
        <v>0</v>
      </c>
      <c r="I25" s="520">
        <v>0</v>
      </c>
      <c r="J25" s="806">
        <v>0</v>
      </c>
      <c r="K25" s="807" t="e">
        <f t="shared" si="2"/>
        <v>#DIV/0!</v>
      </c>
      <c r="L25" s="808" t="e">
        <f t="shared" si="3"/>
        <v>#DIV/0!</v>
      </c>
      <c r="M25" s="520">
        <v>0</v>
      </c>
      <c r="N25" s="806">
        <v>0</v>
      </c>
      <c r="O25" s="520">
        <v>0</v>
      </c>
      <c r="P25" s="520">
        <v>0</v>
      </c>
      <c r="Q25" s="520">
        <v>0</v>
      </c>
      <c r="R25" s="805">
        <v>0</v>
      </c>
      <c r="S25" s="519">
        <v>0</v>
      </c>
      <c r="T25" s="520">
        <v>0</v>
      </c>
      <c r="U25" s="520">
        <f t="shared" si="4"/>
        <v>0</v>
      </c>
      <c r="V25" s="809" t="e">
        <f t="shared" si="5"/>
        <v>#DIV/0!</v>
      </c>
      <c r="W25" s="518"/>
      <c r="X25" s="519"/>
      <c r="Y25" s="520"/>
      <c r="Z25" s="515">
        <f t="shared" si="1"/>
        <v>0</v>
      </c>
      <c r="AA25" s="286">
        <v>16</v>
      </c>
      <c r="AB25" s="287" t="s">
        <v>81</v>
      </c>
    </row>
    <row r="26" spans="1:28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1</v>
      </c>
      <c r="F26" s="346">
        <f t="shared" si="0"/>
        <v>1</v>
      </c>
      <c r="G26" s="255">
        <v>0</v>
      </c>
      <c r="H26" s="256">
        <v>1</v>
      </c>
      <c r="I26" s="256">
        <v>0</v>
      </c>
      <c r="J26" s="732">
        <v>0</v>
      </c>
      <c r="K26" s="755" t="e">
        <f t="shared" si="2"/>
        <v>#DIV/0!</v>
      </c>
      <c r="L26" s="756" t="e">
        <f t="shared" si="3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2</v>
      </c>
      <c r="S26" s="255">
        <v>0</v>
      </c>
      <c r="T26" s="256">
        <v>0</v>
      </c>
      <c r="U26" s="256">
        <f t="shared" si="4"/>
        <v>0</v>
      </c>
      <c r="V26" s="763" t="e">
        <f t="shared" si="5"/>
        <v>#DIV/0!</v>
      </c>
      <c r="W26" s="264">
        <v>5.2430555555555555E-3</v>
      </c>
      <c r="X26" s="255">
        <v>2</v>
      </c>
      <c r="Y26" s="256">
        <v>5</v>
      </c>
      <c r="Z26" s="236">
        <f t="shared" si="1"/>
        <v>-3</v>
      </c>
      <c r="AA26" s="255">
        <v>17</v>
      </c>
      <c r="AB26" s="262" t="s">
        <v>82</v>
      </c>
    </row>
    <row r="27" spans="1:28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1</v>
      </c>
      <c r="F27" s="727">
        <f t="shared" si="0"/>
        <v>1</v>
      </c>
      <c r="G27" s="286">
        <v>0</v>
      </c>
      <c r="H27" s="258">
        <v>-1</v>
      </c>
      <c r="I27" s="258">
        <v>5</v>
      </c>
      <c r="J27" s="731">
        <v>4</v>
      </c>
      <c r="K27" s="757">
        <f t="shared" si="2"/>
        <v>0.8</v>
      </c>
      <c r="L27" s="758">
        <f t="shared" si="3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1</v>
      </c>
      <c r="S27" s="286">
        <v>9</v>
      </c>
      <c r="T27" s="258">
        <v>8</v>
      </c>
      <c r="U27" s="258">
        <f t="shared" si="4"/>
        <v>17</v>
      </c>
      <c r="V27" s="762">
        <f t="shared" si="5"/>
        <v>0.52941176470588236</v>
      </c>
      <c r="W27" s="265">
        <v>1.1932870370370371E-2</v>
      </c>
      <c r="X27" s="257">
        <v>14</v>
      </c>
      <c r="Y27" s="258">
        <v>11</v>
      </c>
      <c r="Z27" s="239">
        <f t="shared" si="1"/>
        <v>3</v>
      </c>
      <c r="AA27" s="286">
        <v>18</v>
      </c>
      <c r="AB27" s="287" t="s">
        <v>83</v>
      </c>
    </row>
    <row r="28" spans="1:28" s="9" customFormat="1" ht="16.5" customHeight="1">
      <c r="A28" s="256">
        <v>19</v>
      </c>
      <c r="B28" s="729" t="s">
        <v>84</v>
      </c>
      <c r="C28" s="318">
        <v>1</v>
      </c>
      <c r="D28" s="255">
        <v>0</v>
      </c>
      <c r="E28" s="256">
        <v>0</v>
      </c>
      <c r="F28" s="346">
        <f t="shared" si="0"/>
        <v>0</v>
      </c>
      <c r="G28" s="255">
        <v>0</v>
      </c>
      <c r="H28" s="256">
        <v>0</v>
      </c>
      <c r="I28" s="256">
        <v>2</v>
      </c>
      <c r="J28" s="732">
        <v>2</v>
      </c>
      <c r="K28" s="755">
        <f t="shared" si="2"/>
        <v>1</v>
      </c>
      <c r="L28" s="756">
        <f t="shared" si="3"/>
        <v>0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2</v>
      </c>
      <c r="S28" s="255">
        <v>0</v>
      </c>
      <c r="T28" s="256">
        <v>0</v>
      </c>
      <c r="U28" s="256">
        <f t="shared" si="4"/>
        <v>0</v>
      </c>
      <c r="V28" s="763" t="e">
        <f t="shared" si="5"/>
        <v>#DIV/0!</v>
      </c>
      <c r="W28" s="264">
        <v>5.6828703703703702E-3</v>
      </c>
      <c r="X28" s="255">
        <v>6</v>
      </c>
      <c r="Y28" s="256">
        <v>4</v>
      </c>
      <c r="Z28" s="236">
        <f t="shared" si="1"/>
        <v>2</v>
      </c>
      <c r="AA28" s="255">
        <v>19</v>
      </c>
      <c r="AB28" s="262" t="s">
        <v>84</v>
      </c>
    </row>
    <row r="29" spans="1:28" s="9" customFormat="1" ht="16.5" customHeight="1">
      <c r="A29" s="520">
        <v>20</v>
      </c>
      <c r="B29" s="803" t="s">
        <v>85</v>
      </c>
      <c r="C29" s="804">
        <v>0</v>
      </c>
      <c r="D29" s="519">
        <v>0</v>
      </c>
      <c r="E29" s="520">
        <v>0</v>
      </c>
      <c r="F29" s="805">
        <f t="shared" si="0"/>
        <v>0</v>
      </c>
      <c r="G29" s="519">
        <v>0</v>
      </c>
      <c r="H29" s="520">
        <v>0</v>
      </c>
      <c r="I29" s="520">
        <v>0</v>
      </c>
      <c r="J29" s="806">
        <v>0</v>
      </c>
      <c r="K29" s="807" t="e">
        <f t="shared" si="2"/>
        <v>#DIV/0!</v>
      </c>
      <c r="L29" s="808" t="e">
        <f t="shared" si="3"/>
        <v>#DIV/0!</v>
      </c>
      <c r="M29" s="520">
        <v>0</v>
      </c>
      <c r="N29" s="806">
        <v>0</v>
      </c>
      <c r="O29" s="520">
        <v>0</v>
      </c>
      <c r="P29" s="520">
        <v>0</v>
      </c>
      <c r="Q29" s="520">
        <v>0</v>
      </c>
      <c r="R29" s="805">
        <v>0</v>
      </c>
      <c r="S29" s="519">
        <v>0</v>
      </c>
      <c r="T29" s="520">
        <v>0</v>
      </c>
      <c r="U29" s="520">
        <f t="shared" si="4"/>
        <v>0</v>
      </c>
      <c r="V29" s="809" t="e">
        <f t="shared" si="5"/>
        <v>#DIV/0!</v>
      </c>
      <c r="W29" s="518"/>
      <c r="X29" s="519"/>
      <c r="Y29" s="520"/>
      <c r="Z29" s="515">
        <f t="shared" si="1"/>
        <v>0</v>
      </c>
      <c r="AA29" s="286">
        <v>20</v>
      </c>
      <c r="AB29" s="287" t="s">
        <v>85</v>
      </c>
    </row>
    <row r="30" spans="1:28" s="9" customFormat="1" ht="16.5" customHeight="1">
      <c r="A30" s="256">
        <v>21</v>
      </c>
      <c r="B30" s="729" t="s">
        <v>86</v>
      </c>
      <c r="C30" s="318">
        <v>1</v>
      </c>
      <c r="D30" s="255">
        <v>0</v>
      </c>
      <c r="E30" s="256">
        <v>0</v>
      </c>
      <c r="F30" s="346">
        <f t="shared" si="0"/>
        <v>0</v>
      </c>
      <c r="G30" s="255">
        <v>2</v>
      </c>
      <c r="H30" s="256">
        <v>-2</v>
      </c>
      <c r="I30" s="256">
        <v>4</v>
      </c>
      <c r="J30" s="732">
        <v>4</v>
      </c>
      <c r="K30" s="755">
        <f t="shared" si="2"/>
        <v>1</v>
      </c>
      <c r="L30" s="756">
        <f t="shared" si="3"/>
        <v>0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1</v>
      </c>
      <c r="T30" s="256">
        <v>0</v>
      </c>
      <c r="U30" s="256">
        <f t="shared" si="4"/>
        <v>1</v>
      </c>
      <c r="V30" s="763">
        <f t="shared" si="5"/>
        <v>1</v>
      </c>
      <c r="W30" s="264">
        <v>1.1712962962962965E-2</v>
      </c>
      <c r="X30" s="255">
        <v>12</v>
      </c>
      <c r="Y30" s="256">
        <v>12</v>
      </c>
      <c r="Z30" s="236">
        <f t="shared" si="1"/>
        <v>0</v>
      </c>
      <c r="AA30" s="255">
        <v>21</v>
      </c>
      <c r="AB30" s="262" t="s">
        <v>86</v>
      </c>
    </row>
    <row r="31" spans="1:28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0"/>
        <v>0</v>
      </c>
      <c r="G31" s="286">
        <v>0</v>
      </c>
      <c r="H31" s="258">
        <v>0</v>
      </c>
      <c r="I31" s="258">
        <v>2</v>
      </c>
      <c r="J31" s="731">
        <v>1</v>
      </c>
      <c r="K31" s="757">
        <f t="shared" si="2"/>
        <v>0.5</v>
      </c>
      <c r="L31" s="758">
        <f t="shared" si="3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1</v>
      </c>
      <c r="S31" s="286">
        <v>0</v>
      </c>
      <c r="T31" s="258">
        <v>0</v>
      </c>
      <c r="U31" s="258">
        <f t="shared" si="4"/>
        <v>0</v>
      </c>
      <c r="V31" s="762" t="e">
        <f t="shared" si="5"/>
        <v>#DIV/0!</v>
      </c>
      <c r="W31" s="265">
        <v>1.3958333333333335E-2</v>
      </c>
      <c r="X31" s="257">
        <v>9</v>
      </c>
      <c r="Y31" s="258">
        <v>15</v>
      </c>
      <c r="Z31" s="239">
        <f t="shared" si="1"/>
        <v>-6</v>
      </c>
      <c r="AA31" s="286">
        <v>22</v>
      </c>
      <c r="AB31" s="287" t="s">
        <v>87</v>
      </c>
    </row>
    <row r="32" spans="1:28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0"/>
        <v>0</v>
      </c>
      <c r="G32" s="255">
        <v>0</v>
      </c>
      <c r="H32" s="256">
        <v>-3</v>
      </c>
      <c r="I32" s="256">
        <v>1</v>
      </c>
      <c r="J32" s="732">
        <v>1</v>
      </c>
      <c r="K32" s="755">
        <f t="shared" si="2"/>
        <v>1</v>
      </c>
      <c r="L32" s="756">
        <f t="shared" si="3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2</v>
      </c>
      <c r="S32" s="255">
        <v>6</v>
      </c>
      <c r="T32" s="256">
        <v>1</v>
      </c>
      <c r="U32" s="256">
        <f t="shared" si="4"/>
        <v>7</v>
      </c>
      <c r="V32" s="763">
        <f t="shared" si="5"/>
        <v>0.8571428571428571</v>
      </c>
      <c r="W32" s="264">
        <v>1.4733796296296295E-2</v>
      </c>
      <c r="X32" s="255">
        <v>9</v>
      </c>
      <c r="Y32" s="256">
        <v>15</v>
      </c>
      <c r="Z32" s="236">
        <f t="shared" si="1"/>
        <v>-6</v>
      </c>
      <c r="AA32" s="255">
        <v>23</v>
      </c>
      <c r="AB32" s="262" t="s">
        <v>88</v>
      </c>
    </row>
    <row r="33" spans="1:28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0"/>
        <v>0</v>
      </c>
      <c r="G33" s="286">
        <v>0</v>
      </c>
      <c r="H33" s="258">
        <v>-2</v>
      </c>
      <c r="I33" s="258">
        <v>4</v>
      </c>
      <c r="J33" s="731">
        <v>3</v>
      </c>
      <c r="K33" s="757">
        <f t="shared" si="2"/>
        <v>0.75</v>
      </c>
      <c r="L33" s="758">
        <f t="shared" si="3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1</v>
      </c>
      <c r="S33" s="286">
        <v>0</v>
      </c>
      <c r="T33" s="258">
        <v>0</v>
      </c>
      <c r="U33" s="258">
        <f t="shared" si="4"/>
        <v>0</v>
      </c>
      <c r="V33" s="762" t="e">
        <f t="shared" si="5"/>
        <v>#DIV/0!</v>
      </c>
      <c r="W33" s="265">
        <v>1.3680555555555555E-2</v>
      </c>
      <c r="X33" s="257">
        <v>9</v>
      </c>
      <c r="Y33" s="258">
        <v>14</v>
      </c>
      <c r="Z33" s="239">
        <f t="shared" si="1"/>
        <v>-5</v>
      </c>
      <c r="AA33" s="286">
        <v>25</v>
      </c>
      <c r="AB33" s="287" t="s">
        <v>89</v>
      </c>
    </row>
    <row r="34" spans="1:28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0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2"/>
        <v>#DIV/0!</v>
      </c>
      <c r="L34" s="801" t="e">
        <f t="shared" si="3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4"/>
        <v>0</v>
      </c>
      <c r="V34" s="802" t="e">
        <f t="shared" si="5"/>
        <v>#DIV/0!</v>
      </c>
      <c r="W34" s="521"/>
      <c r="X34" s="522"/>
      <c r="Y34" s="523"/>
      <c r="Z34" s="515">
        <f t="shared" si="1"/>
        <v>0</v>
      </c>
      <c r="AA34" s="255">
        <v>26</v>
      </c>
      <c r="AB34" s="262" t="s">
        <v>90</v>
      </c>
    </row>
    <row r="35" spans="1:28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1</v>
      </c>
      <c r="F35" s="727">
        <f t="shared" si="0"/>
        <v>1</v>
      </c>
      <c r="G35" s="286">
        <v>2</v>
      </c>
      <c r="H35" s="258">
        <v>-2</v>
      </c>
      <c r="I35" s="258">
        <v>3</v>
      </c>
      <c r="J35" s="731">
        <v>2</v>
      </c>
      <c r="K35" s="757">
        <f t="shared" si="2"/>
        <v>0.66666666666666663</v>
      </c>
      <c r="L35" s="758">
        <f t="shared" si="3"/>
        <v>0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2</v>
      </c>
      <c r="T35" s="258">
        <v>2</v>
      </c>
      <c r="U35" s="258">
        <f t="shared" si="4"/>
        <v>4</v>
      </c>
      <c r="V35" s="762">
        <f t="shared" si="5"/>
        <v>0.5</v>
      </c>
      <c r="W35" s="265">
        <v>1.4641203703703703E-2</v>
      </c>
      <c r="X35" s="257">
        <v>15</v>
      </c>
      <c r="Y35" s="258">
        <v>13</v>
      </c>
      <c r="Z35" s="239">
        <f t="shared" si="1"/>
        <v>2</v>
      </c>
      <c r="AA35" s="286">
        <v>27</v>
      </c>
      <c r="AB35" s="287" t="s">
        <v>91</v>
      </c>
    </row>
    <row r="36" spans="1:28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0"/>
        <v>0</v>
      </c>
      <c r="G36" s="255">
        <v>0</v>
      </c>
      <c r="H36" s="256">
        <v>-3</v>
      </c>
      <c r="I36" s="256">
        <v>2</v>
      </c>
      <c r="J36" s="732">
        <v>2</v>
      </c>
      <c r="K36" s="755">
        <f t="shared" si="2"/>
        <v>1</v>
      </c>
      <c r="L36" s="756">
        <f t="shared" si="3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4</v>
      </c>
      <c r="S36" s="255">
        <v>0</v>
      </c>
      <c r="T36" s="256">
        <v>0</v>
      </c>
      <c r="U36" s="256">
        <f t="shared" si="4"/>
        <v>0</v>
      </c>
      <c r="V36" s="763" t="e">
        <f t="shared" si="5"/>
        <v>#DIV/0!</v>
      </c>
      <c r="W36" s="264">
        <v>1.1446759259259261E-2</v>
      </c>
      <c r="X36" s="255">
        <v>9</v>
      </c>
      <c r="Y36" s="256">
        <v>15</v>
      </c>
      <c r="Z36" s="236">
        <f t="shared" si="1"/>
        <v>-6</v>
      </c>
      <c r="AA36" s="255">
        <v>41</v>
      </c>
      <c r="AB36" s="262" t="s">
        <v>92</v>
      </c>
    </row>
    <row r="37" spans="1:28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0"/>
        <v>0</v>
      </c>
      <c r="G37" s="286">
        <v>2</v>
      </c>
      <c r="H37" s="258">
        <v>-3</v>
      </c>
      <c r="I37" s="258">
        <v>3</v>
      </c>
      <c r="J37" s="731">
        <v>1</v>
      </c>
      <c r="K37" s="757">
        <f t="shared" si="2"/>
        <v>0.33333333333333331</v>
      </c>
      <c r="L37" s="758">
        <f t="shared" si="3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2</v>
      </c>
      <c r="S37" s="286">
        <v>7</v>
      </c>
      <c r="T37" s="258">
        <v>7</v>
      </c>
      <c r="U37" s="258">
        <f t="shared" si="4"/>
        <v>14</v>
      </c>
      <c r="V37" s="762">
        <f t="shared" si="5"/>
        <v>0.5</v>
      </c>
      <c r="W37" s="265">
        <v>1.4733796296296295E-2</v>
      </c>
      <c r="X37" s="257">
        <v>9</v>
      </c>
      <c r="Y37" s="258">
        <v>16</v>
      </c>
      <c r="Z37" s="239">
        <f t="shared" si="1"/>
        <v>-7</v>
      </c>
      <c r="AA37" s="255">
        <v>42</v>
      </c>
      <c r="AB37" s="262" t="s">
        <v>93</v>
      </c>
    </row>
    <row r="38" spans="1:28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0"/>
        <v>0</v>
      </c>
      <c r="G38" s="255">
        <v>0</v>
      </c>
      <c r="H38" s="256">
        <v>1</v>
      </c>
      <c r="I38" s="256">
        <v>0</v>
      </c>
      <c r="J38" s="732">
        <v>0</v>
      </c>
      <c r="K38" s="755" t="e">
        <f t="shared" si="2"/>
        <v>#DIV/0!</v>
      </c>
      <c r="L38" s="756" t="e">
        <f t="shared" si="3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1</v>
      </c>
      <c r="S38" s="255">
        <v>0</v>
      </c>
      <c r="T38" s="256">
        <v>0</v>
      </c>
      <c r="U38" s="256">
        <f t="shared" si="4"/>
        <v>0</v>
      </c>
      <c r="V38" s="763" t="e">
        <f t="shared" si="5"/>
        <v>#DIV/0!</v>
      </c>
      <c r="W38" s="264">
        <v>5.7291666666666671E-3</v>
      </c>
      <c r="X38" s="255">
        <v>3</v>
      </c>
      <c r="Y38" s="256">
        <v>3</v>
      </c>
      <c r="Z38" s="236">
        <f t="shared" si="1"/>
        <v>0</v>
      </c>
      <c r="AA38" s="255">
        <v>44</v>
      </c>
      <c r="AB38" s="262" t="s">
        <v>94</v>
      </c>
    </row>
    <row r="39" spans="1:28" s="9" customFormat="1" ht="16.5" customHeight="1">
      <c r="A39" s="520">
        <v>72</v>
      </c>
      <c r="B39" s="803" t="s">
        <v>95</v>
      </c>
      <c r="C39" s="804">
        <v>0</v>
      </c>
      <c r="D39" s="519">
        <v>0</v>
      </c>
      <c r="E39" s="520">
        <v>0</v>
      </c>
      <c r="F39" s="805">
        <f t="shared" si="0"/>
        <v>0</v>
      </c>
      <c r="G39" s="519">
        <v>0</v>
      </c>
      <c r="H39" s="520">
        <v>0</v>
      </c>
      <c r="I39" s="520">
        <v>0</v>
      </c>
      <c r="J39" s="806">
        <v>0</v>
      </c>
      <c r="K39" s="807" t="e">
        <f t="shared" si="2"/>
        <v>#DIV/0!</v>
      </c>
      <c r="L39" s="808" t="e">
        <f t="shared" si="3"/>
        <v>#DIV/0!</v>
      </c>
      <c r="M39" s="520">
        <v>0</v>
      </c>
      <c r="N39" s="806">
        <v>0</v>
      </c>
      <c r="O39" s="520">
        <v>0</v>
      </c>
      <c r="P39" s="520">
        <v>0</v>
      </c>
      <c r="Q39" s="520">
        <v>0</v>
      </c>
      <c r="R39" s="805">
        <v>0</v>
      </c>
      <c r="S39" s="519">
        <v>0</v>
      </c>
      <c r="T39" s="520">
        <v>0</v>
      </c>
      <c r="U39" s="520">
        <f t="shared" si="4"/>
        <v>0</v>
      </c>
      <c r="V39" s="809" t="e">
        <f t="shared" si="5"/>
        <v>#DIV/0!</v>
      </c>
      <c r="W39" s="518"/>
      <c r="X39" s="519"/>
      <c r="Y39" s="520"/>
      <c r="Z39" s="515">
        <f t="shared" si="1"/>
        <v>0</v>
      </c>
      <c r="AA39" s="288">
        <v>72</v>
      </c>
      <c r="AB39" s="262" t="s">
        <v>95</v>
      </c>
    </row>
    <row r="40" spans="1:28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1"/>
        <v>0</v>
      </c>
    </row>
    <row r="41" spans="1:28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57"/>
      <c r="Y41" s="258"/>
      <c r="Z41" s="277"/>
    </row>
    <row r="42" spans="1:28" s="9" customFormat="1" ht="16.5" customHeight="1" thickBot="1">
      <c r="A42" s="261"/>
      <c r="B42" s="728" t="s">
        <v>14</v>
      </c>
      <c r="C42" s="259">
        <f t="shared" ref="C42:J42" si="6">SUM(C16:C40)</f>
        <v>17</v>
      </c>
      <c r="D42" s="260">
        <f t="shared" si="6"/>
        <v>2</v>
      </c>
      <c r="E42" s="261">
        <f t="shared" si="6"/>
        <v>4</v>
      </c>
      <c r="F42" s="728">
        <f t="shared" si="6"/>
        <v>6</v>
      </c>
      <c r="G42" s="260">
        <f t="shared" si="6"/>
        <v>8</v>
      </c>
      <c r="H42" s="261">
        <f t="shared" si="6"/>
        <v>-17</v>
      </c>
      <c r="I42" s="261">
        <f t="shared" si="6"/>
        <v>51</v>
      </c>
      <c r="J42" s="733">
        <f t="shared" si="6"/>
        <v>41</v>
      </c>
      <c r="K42" s="759">
        <f>(J42/I42)</f>
        <v>0.80392156862745101</v>
      </c>
      <c r="L42" s="760">
        <f>(D42/J42)</f>
        <v>4.878048780487805E-2</v>
      </c>
      <c r="M42" s="261">
        <f t="shared" ref="M42:T42" si="7">SUM(M16:M40)</f>
        <v>1</v>
      </c>
      <c r="N42" s="733">
        <f t="shared" si="7"/>
        <v>0</v>
      </c>
      <c r="O42" s="261">
        <f t="shared" si="7"/>
        <v>0</v>
      </c>
      <c r="P42" s="261">
        <f t="shared" si="7"/>
        <v>0</v>
      </c>
      <c r="Q42" s="261">
        <f t="shared" si="7"/>
        <v>0</v>
      </c>
      <c r="R42" s="728">
        <f t="shared" si="7"/>
        <v>27</v>
      </c>
      <c r="S42" s="260">
        <f t="shared" si="7"/>
        <v>37</v>
      </c>
      <c r="T42" s="261">
        <f t="shared" si="7"/>
        <v>25</v>
      </c>
      <c r="U42" s="261">
        <f>S42+T42</f>
        <v>62</v>
      </c>
      <c r="V42" s="764">
        <f>S42/(S42+T42)</f>
        <v>0.59677419354838712</v>
      </c>
      <c r="W42" s="259">
        <v>0</v>
      </c>
      <c r="X42" s="260">
        <v>0</v>
      </c>
      <c r="Y42" s="261">
        <v>0</v>
      </c>
      <c r="Z42" s="278">
        <v>-6</v>
      </c>
    </row>
    <row r="43" spans="1:28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8" s="9" customFormat="1" ht="16.5" customHeight="1">
      <c r="A44" s="13"/>
      <c r="B44" s="13"/>
      <c r="C44" s="13"/>
      <c r="D44" s="13"/>
      <c r="E44" s="13"/>
      <c r="F44" s="13"/>
      <c r="G44" s="13"/>
      <c r="H44" s="13"/>
      <c r="I44" s="13"/>
      <c r="J44" s="13"/>
      <c r="K44" s="13"/>
      <c r="L44" s="13"/>
      <c r="M44" s="13"/>
      <c r="N44" s="13"/>
      <c r="O44" s="12"/>
      <c r="P44" s="12"/>
      <c r="Q44" s="13"/>
      <c r="R44" s="13"/>
      <c r="S44" s="13"/>
      <c r="T44" s="12"/>
      <c r="U44" s="13"/>
      <c r="V44" s="13"/>
      <c r="W44" s="59"/>
      <c r="X44" s="58"/>
      <c r="Y44" s="245"/>
      <c r="Z44" s="58"/>
    </row>
    <row r="45" spans="1:28" s="9" customFormat="1" ht="16.5" customHeight="1">
      <c r="A45" s="13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13"/>
      <c r="V45" s="13"/>
      <c r="W45" s="59"/>
      <c r="X45" s="58"/>
      <c r="Y45" s="245"/>
      <c r="Z45" s="58"/>
    </row>
    <row r="46" spans="1:28" s="9" customFormat="1" ht="16.5" customHeight="1">
      <c r="A46" s="13"/>
      <c r="B46" s="13"/>
      <c r="C46" s="12">
        <f>D42</f>
        <v>2</v>
      </c>
      <c r="D46" s="24">
        <f>C46/C12</f>
        <v>2</v>
      </c>
      <c r="E46" s="13"/>
      <c r="F46" s="12">
        <f>H12+I12</f>
        <v>5</v>
      </c>
      <c r="G46" s="24">
        <f>F46/C12</f>
        <v>5</v>
      </c>
      <c r="H46" s="13"/>
      <c r="I46" s="12">
        <f>J42</f>
        <v>41</v>
      </c>
      <c r="J46" s="24"/>
      <c r="K46" s="12"/>
      <c r="L46" s="72"/>
      <c r="M46" s="13"/>
      <c r="N46" s="12">
        <f>E12</f>
        <v>41</v>
      </c>
      <c r="O46" s="24"/>
      <c r="P46" s="24"/>
      <c r="Q46" s="12">
        <f>N42</f>
        <v>0</v>
      </c>
      <c r="R46" s="12">
        <v>0</v>
      </c>
      <c r="S46" s="12">
        <f>Q42</f>
        <v>0</v>
      </c>
      <c r="T46" s="72"/>
      <c r="U46" s="13"/>
      <c r="V46" s="13"/>
      <c r="W46" s="59"/>
      <c r="X46" s="58"/>
      <c r="Y46" s="245"/>
      <c r="Z46" s="58"/>
    </row>
    <row r="47" spans="1:28" s="9" customFormat="1" ht="16.5" customHeight="1">
      <c r="A47" s="13"/>
      <c r="B47" s="13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2"/>
      <c r="P47" s="12"/>
      <c r="Q47" s="13"/>
      <c r="R47" s="13"/>
      <c r="S47" s="13"/>
      <c r="T47" s="12"/>
      <c r="U47" s="13"/>
      <c r="V47" s="13"/>
      <c r="W47" s="59"/>
      <c r="X47" s="58"/>
      <c r="Y47" s="245"/>
      <c r="Z47" s="58"/>
    </row>
    <row r="48" spans="1:28" s="9" customFormat="1" ht="16.5" customHeight="1">
      <c r="A48" s="13"/>
      <c r="B48" s="13"/>
      <c r="C48" s="740" t="s">
        <v>35</v>
      </c>
      <c r="D48" s="741"/>
      <c r="E48" s="17"/>
      <c r="F48" s="41"/>
      <c r="G48" s="15"/>
      <c r="H48" s="13"/>
      <c r="I48" s="742" t="s">
        <v>36</v>
      </c>
      <c r="J48" s="743"/>
      <c r="K48" s="41"/>
      <c r="L48" s="15"/>
      <c r="M48" s="72"/>
      <c r="N48" s="72"/>
      <c r="O48" s="12"/>
      <c r="P48" s="12"/>
      <c r="Q48" s="13"/>
      <c r="R48" s="13"/>
      <c r="S48" s="13"/>
      <c r="T48" s="12"/>
      <c r="U48" s="13"/>
      <c r="V48" s="13"/>
      <c r="W48" s="59"/>
      <c r="X48" s="58"/>
      <c r="Y48" s="245"/>
      <c r="Z48" s="58"/>
    </row>
    <row r="49" spans="1:26" s="9" customFormat="1" ht="16.5" customHeight="1">
      <c r="A49" s="13"/>
      <c r="B49" s="13"/>
      <c r="C49" s="13" t="s">
        <v>37</v>
      </c>
      <c r="D49" s="12">
        <f>M42</f>
        <v>1</v>
      </c>
      <c r="E49" s="13"/>
      <c r="F49" s="14"/>
      <c r="G49" s="15"/>
      <c r="H49" s="13"/>
      <c r="I49" s="43" t="s">
        <v>38</v>
      </c>
      <c r="J49" s="12">
        <v>3</v>
      </c>
      <c r="K49" s="15"/>
      <c r="L49" s="70"/>
      <c r="M49" s="72"/>
      <c r="N49" s="72"/>
      <c r="O49" s="12"/>
      <c r="P49" s="12"/>
      <c r="Q49" s="13"/>
      <c r="R49" s="13"/>
      <c r="S49" s="13"/>
      <c r="T49" s="12"/>
      <c r="U49" s="13"/>
      <c r="V49" s="13"/>
      <c r="W49" s="59"/>
      <c r="X49" s="58"/>
      <c r="Y49" s="245"/>
      <c r="Z49" s="58"/>
    </row>
    <row r="50" spans="1:26" s="9" customFormat="1" ht="16.5" customHeight="1">
      <c r="A50" s="13"/>
      <c r="B50" s="13"/>
      <c r="C50" s="44" t="s">
        <v>39</v>
      </c>
      <c r="D50" s="65">
        <v>3</v>
      </c>
      <c r="E50" s="13"/>
      <c r="F50" s="45"/>
      <c r="G50" s="65"/>
      <c r="H50" s="13"/>
      <c r="I50" s="45" t="s">
        <v>39</v>
      </c>
      <c r="J50" s="65">
        <v>4</v>
      </c>
      <c r="K50" s="13"/>
      <c r="L50" s="13"/>
      <c r="M50" s="13"/>
      <c r="N50" s="13"/>
      <c r="O50" s="12"/>
      <c r="P50" s="12"/>
      <c r="Q50" s="13"/>
      <c r="R50" s="13"/>
      <c r="S50" s="13"/>
      <c r="T50" s="12"/>
      <c r="U50" s="13"/>
      <c r="V50" s="13"/>
      <c r="W50" s="59"/>
      <c r="X50" s="58"/>
      <c r="Y50" s="245"/>
      <c r="Z50" s="58"/>
    </row>
    <row r="51" spans="1:26" s="9" customFormat="1" ht="16.5" customHeight="1">
      <c r="A51" s="13"/>
      <c r="B51" s="13"/>
      <c r="C51" s="158" t="s">
        <v>40</v>
      </c>
      <c r="D51" s="154">
        <f>(D49/D50)</f>
        <v>0.33333333333333331</v>
      </c>
      <c r="E51" s="13"/>
      <c r="F51" s="72"/>
      <c r="G51" s="72"/>
      <c r="H51" s="13"/>
      <c r="I51" s="158" t="s">
        <v>40</v>
      </c>
      <c r="J51" s="154">
        <f>(J49/J50)</f>
        <v>0.75</v>
      </c>
      <c r="K51" s="13"/>
      <c r="L51" s="13"/>
      <c r="M51" s="13"/>
      <c r="N51" s="13"/>
      <c r="O51" s="12"/>
      <c r="P51" s="12"/>
      <c r="Q51" s="13"/>
      <c r="R51" s="13"/>
      <c r="S51" s="13"/>
      <c r="T51" s="12"/>
      <c r="U51" s="13"/>
      <c r="V51" s="13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20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{71C1C824-F00A-034E-8E55-C293DB7B8F13}</x14:id>
        </ext>
      </extLst>
    </cfRule>
  </conditionalFormatting>
  <conditionalFormatting sqref="V16:V41">
    <cfRule type="cellIs" dxfId="16" priority="17" operator="greaterThanOrEqual">
      <formula>0.5</formula>
    </cfRule>
  </conditionalFormatting>
  <conditionalFormatting sqref="Q11:R12">
    <cfRule type="top10" dxfId="15" priority="1" rank="10"/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2015-2016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1C1C824-F00A-034E-8E55-C293DB7B8F1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8" id="{7CB55CE8-6643-0D4A-BD27-9EA7B6B7F3E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6" id="{A5089031-6F12-5E42-B8CB-790F3D786B8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5" id="{91CBCAE2-861A-2342-9F5E-6605A1A7E10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4" id="{E630B79F-9650-B047-949A-3995C22E299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3" id="{DBFB13F2-F111-3841-A5DB-EF4DDC0150F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2" id="{877D55DB-3156-EE44-96CF-3CD2E52EC05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1" id="{E9352187-DAC0-C44C-9D48-A7763708872F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10" id="{8A1C143F-61A1-FB4F-B25F-F0B56E632A2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9" id="{25DE02D3-0E1E-A249-BEBE-7CF74AF4E0B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8" id="{8B727A95-10F1-EB4A-9336-E43009D6CCA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64C4B1C3-6E41-4742-9E65-5CDD4324D9E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7CF9BC5E-B746-EE47-9D21-F788C0C1BFC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E5C5A6BF-51AC-2E48-83A6-8A53C03ED63A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2892632E-ECA1-4C48-B836-D6C7A30D733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BC84"/>
  <sheetViews>
    <sheetView showRuler="0" topLeftCell="A5" zoomScale="70" zoomScaleNormal="70" zoomScalePageLayoutView="70" workbookViewId="0">
      <selection activeCell="X45" sqref="X45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6.33203125" customWidth="1"/>
    <col min="26" max="26" width="16.83203125" customWidth="1"/>
    <col min="28" max="28" width="20" customWidth="1"/>
    <col min="30" max="30" width="8.83203125" customWidth="1"/>
    <col min="31" max="31" width="24.83203125" customWidth="1"/>
    <col min="40" max="40" width="10" customWidth="1"/>
    <col min="41" max="41" width="13.6640625" customWidth="1"/>
    <col min="51" max="51" width="12.33203125" customWidth="1"/>
    <col min="52" max="52" width="14.1640625" customWidth="1"/>
    <col min="55" max="55" width="12.33203125" customWidth="1"/>
  </cols>
  <sheetData>
    <row r="1" spans="1:55" s="1" customFormat="1" ht="16.5" customHeight="1">
      <c r="A1" s="1085" t="s">
        <v>67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9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55" s="9" customFormat="1" ht="16.5" customHeight="1" thickBot="1">
      <c r="A2" s="691"/>
      <c r="B2" s="691"/>
      <c r="C2" s="691"/>
      <c r="D2" s="691"/>
      <c r="E2" s="691"/>
      <c r="F2" s="691"/>
      <c r="G2" s="699"/>
      <c r="H2" s="691"/>
      <c r="I2" s="699"/>
      <c r="J2" s="1159" t="s">
        <v>119</v>
      </c>
      <c r="K2" s="1159"/>
      <c r="L2" s="694">
        <f>SUM(H12:I12)</f>
        <v>1</v>
      </c>
      <c r="M2" s="697"/>
      <c r="N2" s="694"/>
      <c r="O2" s="692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55" s="9" customFormat="1" ht="16.5" customHeight="1" thickTop="1" thickBot="1">
      <c r="A3" s="1162" t="s">
        <v>0</v>
      </c>
      <c r="B3" s="1162"/>
      <c r="C3" s="698"/>
      <c r="D3" s="698"/>
      <c r="E3" s="698"/>
      <c r="F3" s="698"/>
      <c r="G3" s="698"/>
      <c r="H3" s="698"/>
      <c r="I3" s="698"/>
      <c r="J3" s="698"/>
      <c r="K3" s="698"/>
      <c r="L3" s="698"/>
      <c r="M3" s="698"/>
      <c r="N3" s="698"/>
      <c r="O3" s="184"/>
      <c r="P3" s="692"/>
      <c r="Q3" s="687" t="s">
        <v>253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55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55" s="1" customFormat="1" ht="16.5" customHeight="1">
      <c r="A5" s="199">
        <v>30</v>
      </c>
      <c r="B5" s="418" t="s">
        <v>69</v>
      </c>
      <c r="C5" s="651">
        <v>1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>
        <f>H5/C5</f>
        <v>0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55" s="1" customFormat="1" ht="16.5" customHeight="1">
      <c r="A6" s="363"/>
      <c r="B6" s="171"/>
      <c r="C6" s="653">
        <f>D6/60</f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55" s="1" customFormat="1" ht="16.5" customHeight="1">
      <c r="A7" s="221"/>
      <c r="B7" s="705"/>
      <c r="C7" s="651">
        <f>D7/60</f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55" s="1" customFormat="1" ht="16.5" customHeight="1">
      <c r="A8" s="363">
        <v>29</v>
      </c>
      <c r="B8" s="171" t="s">
        <v>70</v>
      </c>
      <c r="C8" s="653">
        <v>1</v>
      </c>
      <c r="D8" s="769">
        <v>60</v>
      </c>
      <c r="E8" s="364">
        <v>29</v>
      </c>
      <c r="F8" s="382">
        <v>28</v>
      </c>
      <c r="G8" s="770">
        <f>F8/E8</f>
        <v>0.96551724137931039</v>
      </c>
      <c r="H8" s="364">
        <v>1</v>
      </c>
      <c r="I8" s="364">
        <v>0</v>
      </c>
      <c r="J8" s="658">
        <f>H8/C8</f>
        <v>1</v>
      </c>
      <c r="K8" s="363">
        <v>1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55" s="1" customFormat="1" ht="16.5" customHeight="1">
      <c r="A9" s="200">
        <v>31</v>
      </c>
      <c r="B9" s="359" t="s">
        <v>71</v>
      </c>
      <c r="C9" s="651">
        <f>D9/60</f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55" s="1" customFormat="1" ht="16.5" customHeight="1">
      <c r="A10" s="201"/>
      <c r="B10" s="368" t="s">
        <v>105</v>
      </c>
      <c r="C10" s="653">
        <f>D10/60</f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55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v>1</v>
      </c>
      <c r="R11" s="1152"/>
      <c r="S11" s="784"/>
      <c r="T11" s="1152">
        <v>9</v>
      </c>
      <c r="U11" s="1152"/>
      <c r="V11" s="1153"/>
      <c r="W11" s="59"/>
      <c r="X11" s="58"/>
      <c r="Y11" s="245"/>
      <c r="Z11" s="58"/>
    </row>
    <row r="12" spans="1:55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29</v>
      </c>
      <c r="F12" s="526">
        <f>SUM(F5:F9)</f>
        <v>28</v>
      </c>
      <c r="G12" s="747">
        <f>F12/E12</f>
        <v>0.96551724137931039</v>
      </c>
      <c r="H12" s="213">
        <f>SUM(H5:H9)</f>
        <v>1</v>
      </c>
      <c r="I12" s="213">
        <f>SUM(I5:I9)</f>
        <v>0</v>
      </c>
      <c r="J12" s="765">
        <f>H12/C12</f>
        <v>1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55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  <c r="AD13" s="1169" t="s">
        <v>179</v>
      </c>
      <c r="AE13" s="1170"/>
      <c r="AF13" s="530"/>
      <c r="AG13" s="1164" t="s">
        <v>178</v>
      </c>
      <c r="AH13" s="1164"/>
      <c r="AI13" s="1164"/>
      <c r="AJ13" s="1165"/>
      <c r="AK13" s="1173" t="s">
        <v>177</v>
      </c>
      <c r="AL13" s="1174"/>
      <c r="AM13" s="1163" t="s">
        <v>175</v>
      </c>
      <c r="AN13" s="1164"/>
      <c r="AO13" s="1164"/>
      <c r="AP13" s="1165"/>
      <c r="AQ13" s="1163" t="s">
        <v>176</v>
      </c>
      <c r="AR13" s="1164"/>
      <c r="AS13" s="1164"/>
      <c r="AT13" s="1164"/>
      <c r="AU13" s="1165"/>
      <c r="AV13" s="1163" t="s">
        <v>171</v>
      </c>
      <c r="AW13" s="1164"/>
      <c r="AX13" s="1164"/>
      <c r="AY13" s="1165"/>
      <c r="AZ13" s="1163" t="s">
        <v>172</v>
      </c>
      <c r="BA13" s="1164"/>
      <c r="BB13" s="1164"/>
      <c r="BC13" s="1165"/>
    </row>
    <row r="14" spans="1:55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  <c r="AD14" s="1171"/>
      <c r="AE14" s="1172"/>
      <c r="AF14" s="194"/>
      <c r="AG14" s="1167"/>
      <c r="AH14" s="1167"/>
      <c r="AI14" s="1167"/>
      <c r="AJ14" s="1168"/>
      <c r="AK14" s="1175"/>
      <c r="AL14" s="1176"/>
      <c r="AM14" s="1166"/>
      <c r="AN14" s="1167"/>
      <c r="AO14" s="1167"/>
      <c r="AP14" s="1168"/>
      <c r="AQ14" s="1166"/>
      <c r="AR14" s="1167"/>
      <c r="AS14" s="1167"/>
      <c r="AT14" s="1167"/>
      <c r="AU14" s="1168"/>
      <c r="AV14" s="1166"/>
      <c r="AW14" s="1167"/>
      <c r="AX14" s="1167"/>
      <c r="AY14" s="1168"/>
      <c r="AZ14" s="1166"/>
      <c r="BA14" s="1167"/>
      <c r="BB14" s="1167"/>
      <c r="BC14" s="1168"/>
    </row>
    <row r="15" spans="1:55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  <c r="AD15" s="548" t="str">
        <f t="shared" ref="AD15:AI15" si="0">A15</f>
        <v>NO.</v>
      </c>
      <c r="AE15" s="549" t="str">
        <f t="shared" si="0"/>
        <v>NAME</v>
      </c>
      <c r="AF15" s="550" t="str">
        <f t="shared" si="0"/>
        <v>GP</v>
      </c>
      <c r="AG15" s="551" t="str">
        <f t="shared" si="0"/>
        <v>G</v>
      </c>
      <c r="AH15" s="552" t="str">
        <f t="shared" si="0"/>
        <v>A</v>
      </c>
      <c r="AI15" s="552" t="str">
        <f t="shared" si="0"/>
        <v>PTS</v>
      </c>
      <c r="AJ15" s="553" t="str">
        <f>H15</f>
        <v>+/-</v>
      </c>
      <c r="AK15" s="551" t="str">
        <f>G15</f>
        <v>PIM</v>
      </c>
      <c r="AL15" s="554" t="str">
        <f>R15</f>
        <v>HITS</v>
      </c>
      <c r="AM15" s="551" t="s">
        <v>184</v>
      </c>
      <c r="AN15" s="552" t="str">
        <f>J15</f>
        <v>SOG</v>
      </c>
      <c r="AO15" s="552" t="s">
        <v>185</v>
      </c>
      <c r="AP15" s="554" t="s">
        <v>186</v>
      </c>
      <c r="AQ15" s="551" t="str">
        <f>M15</f>
        <v>PPG</v>
      </c>
      <c r="AR15" s="552" t="str">
        <f>N15</f>
        <v>SHG</v>
      </c>
      <c r="AS15" s="552" t="str">
        <f>O15</f>
        <v>GWG</v>
      </c>
      <c r="AT15" s="552" t="str">
        <f>P15</f>
        <v>GTG</v>
      </c>
      <c r="AU15" s="554" t="str">
        <f>Q15</f>
        <v>ENG</v>
      </c>
      <c r="AV15" s="555" t="str">
        <f t="shared" ref="AV15:BC15" si="1">S15</f>
        <v>W</v>
      </c>
      <c r="AW15" s="552" t="str">
        <f t="shared" si="1"/>
        <v>L</v>
      </c>
      <c r="AX15" s="552" t="str">
        <f t="shared" si="1"/>
        <v>TOT</v>
      </c>
      <c r="AY15" s="550" t="str">
        <f t="shared" si="1"/>
        <v>%</v>
      </c>
      <c r="AZ15" s="556" t="str">
        <f t="shared" si="1"/>
        <v>ICETIME</v>
      </c>
      <c r="BA15" s="557" t="str">
        <f t="shared" si="1"/>
        <v>+SHOTS</v>
      </c>
      <c r="BB15" s="558" t="str">
        <f t="shared" si="1"/>
        <v>-SHOTS</v>
      </c>
      <c r="BC15" s="559" t="str">
        <f t="shared" si="1"/>
        <v>SHOTS +/-</v>
      </c>
    </row>
    <row r="16" spans="1:55" s="9" customFormat="1" ht="16.5" customHeight="1">
      <c r="A16" s="256">
        <v>2</v>
      </c>
      <c r="B16" s="729" t="s">
        <v>72</v>
      </c>
      <c r="C16" s="316">
        <v>1</v>
      </c>
      <c r="D16" s="255">
        <v>0</v>
      </c>
      <c r="E16" s="256">
        <v>0</v>
      </c>
      <c r="F16" s="346">
        <f t="shared" ref="F16:F39" si="2">SUM(D16:E16)</f>
        <v>0</v>
      </c>
      <c r="G16" s="221">
        <v>0</v>
      </c>
      <c r="H16" s="256">
        <v>3</v>
      </c>
      <c r="I16" s="256">
        <v>0</v>
      </c>
      <c r="J16" s="732">
        <v>1</v>
      </c>
      <c r="K16" s="755" t="e">
        <f>(J16/I16)</f>
        <v>#DIV/0!</v>
      </c>
      <c r="L16" s="756">
        <f>(D16/J16)</f>
        <v>0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>
        <v>1.0902777777777777E-2</v>
      </c>
      <c r="X16" s="255">
        <v>14</v>
      </c>
      <c r="Y16" s="256">
        <v>4</v>
      </c>
      <c r="Z16" s="236">
        <f t="shared" ref="Z16:Z40" si="3">SUM(X16-Y16)</f>
        <v>10</v>
      </c>
      <c r="AA16" s="221">
        <v>2</v>
      </c>
      <c r="AB16" s="285" t="s">
        <v>72</v>
      </c>
      <c r="AD16" s="363">
        <f t="shared" ref="AD16:AD30" si="4">A21</f>
        <v>8</v>
      </c>
      <c r="AE16" s="171" t="str">
        <f t="shared" ref="AE16:AE30" si="5">B21</f>
        <v>Joel Wigle</v>
      </c>
      <c r="AF16" s="413">
        <f t="shared" ref="AF16:AF30" si="6">C21</f>
        <v>1</v>
      </c>
      <c r="AG16" s="363">
        <f t="shared" ref="AG16:AG30" si="7">D21</f>
        <v>0</v>
      </c>
      <c r="AH16" s="364">
        <f t="shared" ref="AH16:AH30" si="8">E21</f>
        <v>1</v>
      </c>
      <c r="AI16" s="382">
        <f t="shared" ref="AI16:AI30" si="9">F21</f>
        <v>1</v>
      </c>
      <c r="AJ16" s="365">
        <f t="shared" ref="AJ16:AJ30" si="10">H21</f>
        <v>1</v>
      </c>
      <c r="AK16" s="363">
        <f t="shared" ref="AK16:AK30" si="11">G21</f>
        <v>0</v>
      </c>
      <c r="AL16" s="365">
        <f t="shared" ref="AL16:AL30" si="12">R21</f>
        <v>0</v>
      </c>
      <c r="AM16" s="363">
        <f t="shared" ref="AM16:AM30" si="13">I21</f>
        <v>0</v>
      </c>
      <c r="AN16" s="364">
        <f t="shared" ref="AN16:AN30" si="14">J21</f>
        <v>2</v>
      </c>
      <c r="AO16" s="384" t="e">
        <f t="shared" ref="AO16:AO30" si="15">K21</f>
        <v>#DIV/0!</v>
      </c>
      <c r="AP16" s="531">
        <f t="shared" ref="AP16:AP30" si="16">L21</f>
        <v>0</v>
      </c>
      <c r="AQ16" s="363">
        <f t="shared" ref="AQ16:AQ30" si="17">M21</f>
        <v>0</v>
      </c>
      <c r="AR16" s="364">
        <f t="shared" ref="AR16:AR30" si="18">N21</f>
        <v>0</v>
      </c>
      <c r="AS16" s="364">
        <f t="shared" ref="AS16:AS30" si="19">O21</f>
        <v>0</v>
      </c>
      <c r="AT16" s="364">
        <f t="shared" ref="AT16:AT30" si="20">P21</f>
        <v>0</v>
      </c>
      <c r="AU16" s="365">
        <f t="shared" ref="AU16:AU30" si="21">Q21</f>
        <v>0</v>
      </c>
      <c r="AV16" s="381">
        <f t="shared" ref="AV16:AV30" si="22">S21</f>
        <v>0</v>
      </c>
      <c r="AW16" s="364">
        <f t="shared" ref="AW16:AW30" si="23">T21</f>
        <v>0</v>
      </c>
      <c r="AX16" s="364">
        <f t="shared" ref="AX16:AX30" si="24">U21</f>
        <v>0</v>
      </c>
      <c r="AY16" s="536" t="e">
        <f t="shared" ref="AY16:AY30" si="25">V21</f>
        <v>#DIV/0!</v>
      </c>
      <c r="AZ16" s="541">
        <f t="shared" ref="AZ16:AZ30" si="26">W21</f>
        <v>1.064814814814815E-2</v>
      </c>
      <c r="BA16" s="258">
        <f t="shared" ref="BA16:BA30" si="27">X21</f>
        <v>8</v>
      </c>
      <c r="BB16" s="258">
        <f t="shared" ref="BB16:BB30" si="28">Y21</f>
        <v>8</v>
      </c>
      <c r="BC16" s="365">
        <f t="shared" ref="BC16:BC30" si="29">Z21</f>
        <v>0</v>
      </c>
    </row>
    <row r="17" spans="1:55" s="9" customFormat="1" ht="16.5" customHeight="1">
      <c r="A17" s="520">
        <v>4</v>
      </c>
      <c r="B17" s="803" t="s">
        <v>73</v>
      </c>
      <c r="C17" s="804">
        <v>0</v>
      </c>
      <c r="D17" s="519">
        <v>0</v>
      </c>
      <c r="E17" s="520">
        <v>0</v>
      </c>
      <c r="F17" s="805">
        <f t="shared" si="2"/>
        <v>0</v>
      </c>
      <c r="G17" s="519">
        <v>0</v>
      </c>
      <c r="H17" s="520">
        <v>0</v>
      </c>
      <c r="I17" s="520">
        <v>0</v>
      </c>
      <c r="J17" s="806">
        <v>0</v>
      </c>
      <c r="K17" s="807" t="e">
        <f t="shared" ref="K17:K39" si="30">(J17/I17)</f>
        <v>#DIV/0!</v>
      </c>
      <c r="L17" s="808" t="e">
        <f t="shared" ref="L17:L39" si="31">(D17/J17)</f>
        <v>#DIV/0!</v>
      </c>
      <c r="M17" s="520">
        <v>0</v>
      </c>
      <c r="N17" s="806">
        <v>0</v>
      </c>
      <c r="O17" s="520">
        <v>0</v>
      </c>
      <c r="P17" s="520">
        <v>0</v>
      </c>
      <c r="Q17" s="520">
        <v>0</v>
      </c>
      <c r="R17" s="805">
        <v>0</v>
      </c>
      <c r="S17" s="519">
        <v>0</v>
      </c>
      <c r="T17" s="520">
        <v>0</v>
      </c>
      <c r="U17" s="520">
        <f t="shared" ref="U17:U39" si="32">S17+T17</f>
        <v>0</v>
      </c>
      <c r="V17" s="809" t="e">
        <f t="shared" ref="V17:V39" si="33">S17/(S17+T17)</f>
        <v>#DIV/0!</v>
      </c>
      <c r="W17" s="518"/>
      <c r="X17" s="519"/>
      <c r="Y17" s="520"/>
      <c r="Z17" s="515">
        <f t="shared" si="3"/>
        <v>0</v>
      </c>
      <c r="AA17" s="286">
        <v>4</v>
      </c>
      <c r="AB17" s="287" t="s">
        <v>73</v>
      </c>
      <c r="AD17" s="200">
        <f t="shared" si="4"/>
        <v>9</v>
      </c>
      <c r="AE17" s="359" t="str">
        <f t="shared" si="5"/>
        <v>Andreas Tsogkas</v>
      </c>
      <c r="AF17" s="316">
        <f t="shared" si="6"/>
        <v>1</v>
      </c>
      <c r="AG17" s="221">
        <f t="shared" si="7"/>
        <v>0</v>
      </c>
      <c r="AH17" s="504">
        <f t="shared" si="8"/>
        <v>0</v>
      </c>
      <c r="AI17" s="379">
        <f t="shared" si="9"/>
        <v>0</v>
      </c>
      <c r="AJ17" s="236">
        <f t="shared" si="10"/>
        <v>3</v>
      </c>
      <c r="AK17" s="221">
        <f t="shared" si="11"/>
        <v>0</v>
      </c>
      <c r="AL17" s="236">
        <f t="shared" si="12"/>
        <v>0</v>
      </c>
      <c r="AM17" s="221">
        <f t="shared" si="13"/>
        <v>0</v>
      </c>
      <c r="AN17" s="504">
        <f t="shared" si="14"/>
        <v>1</v>
      </c>
      <c r="AO17" s="66" t="e">
        <f t="shared" si="15"/>
        <v>#DIV/0!</v>
      </c>
      <c r="AP17" s="532">
        <f t="shared" si="16"/>
        <v>0</v>
      </c>
      <c r="AQ17" s="221">
        <f t="shared" si="17"/>
        <v>0</v>
      </c>
      <c r="AR17" s="504">
        <f t="shared" si="18"/>
        <v>0</v>
      </c>
      <c r="AS17" s="504">
        <f t="shared" si="19"/>
        <v>0</v>
      </c>
      <c r="AT17" s="504">
        <f t="shared" si="20"/>
        <v>0</v>
      </c>
      <c r="AU17" s="236">
        <f t="shared" si="21"/>
        <v>0</v>
      </c>
      <c r="AV17" s="505">
        <f t="shared" si="22"/>
        <v>0</v>
      </c>
      <c r="AW17" s="504">
        <f t="shared" si="23"/>
        <v>0</v>
      </c>
      <c r="AX17" s="504">
        <f t="shared" si="24"/>
        <v>0</v>
      </c>
      <c r="AY17" s="537" t="e">
        <f t="shared" si="25"/>
        <v>#DIV/0!</v>
      </c>
      <c r="AZ17" s="542">
        <f t="shared" si="26"/>
        <v>1.1018518518518518E-2</v>
      </c>
      <c r="BA17" s="256">
        <f t="shared" si="27"/>
        <v>7</v>
      </c>
      <c r="BB17" s="256">
        <f t="shared" si="28"/>
        <v>4</v>
      </c>
      <c r="BC17" s="236">
        <f t="shared" si="29"/>
        <v>3</v>
      </c>
    </row>
    <row r="18" spans="1:55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1</v>
      </c>
      <c r="F18" s="346">
        <f t="shared" si="2"/>
        <v>1</v>
      </c>
      <c r="G18" s="255">
        <v>0</v>
      </c>
      <c r="H18" s="256">
        <v>2</v>
      </c>
      <c r="I18" s="256">
        <v>0</v>
      </c>
      <c r="J18" s="732">
        <v>1</v>
      </c>
      <c r="K18" s="755" t="e">
        <f t="shared" si="30"/>
        <v>#DIV/0!</v>
      </c>
      <c r="L18" s="756">
        <f t="shared" si="31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32"/>
        <v>0</v>
      </c>
      <c r="V18" s="763" t="e">
        <f t="shared" si="33"/>
        <v>#DIV/0!</v>
      </c>
      <c r="W18" s="264">
        <v>1.4652777777777778E-2</v>
      </c>
      <c r="X18" s="255">
        <v>12</v>
      </c>
      <c r="Y18" s="256">
        <v>6</v>
      </c>
      <c r="Z18" s="236">
        <f t="shared" si="3"/>
        <v>6</v>
      </c>
      <c r="AA18" s="255">
        <v>5</v>
      </c>
      <c r="AB18" s="262" t="s">
        <v>74</v>
      </c>
      <c r="AD18" s="363">
        <f t="shared" si="4"/>
        <v>10</v>
      </c>
      <c r="AE18" s="171" t="str">
        <f t="shared" si="5"/>
        <v>Aaron Armstrong</v>
      </c>
      <c r="AF18" s="413">
        <f t="shared" si="6"/>
        <v>1</v>
      </c>
      <c r="AG18" s="363">
        <f t="shared" si="7"/>
        <v>0</v>
      </c>
      <c r="AH18" s="364">
        <f t="shared" si="8"/>
        <v>1</v>
      </c>
      <c r="AI18" s="382">
        <f t="shared" si="9"/>
        <v>1</v>
      </c>
      <c r="AJ18" s="365">
        <f t="shared" si="10"/>
        <v>1</v>
      </c>
      <c r="AK18" s="363">
        <f t="shared" si="11"/>
        <v>0</v>
      </c>
      <c r="AL18" s="365">
        <f t="shared" si="12"/>
        <v>0</v>
      </c>
      <c r="AM18" s="363">
        <f t="shared" si="13"/>
        <v>0</v>
      </c>
      <c r="AN18" s="364">
        <f t="shared" si="14"/>
        <v>1</v>
      </c>
      <c r="AO18" s="384" t="e">
        <f t="shared" si="15"/>
        <v>#DIV/0!</v>
      </c>
      <c r="AP18" s="531">
        <f t="shared" si="16"/>
        <v>0</v>
      </c>
      <c r="AQ18" s="363">
        <f t="shared" si="17"/>
        <v>0</v>
      </c>
      <c r="AR18" s="364">
        <f t="shared" si="18"/>
        <v>0</v>
      </c>
      <c r="AS18" s="364">
        <f t="shared" si="19"/>
        <v>0</v>
      </c>
      <c r="AT18" s="364">
        <f t="shared" si="20"/>
        <v>0</v>
      </c>
      <c r="AU18" s="365">
        <f t="shared" si="21"/>
        <v>0</v>
      </c>
      <c r="AV18" s="381">
        <f t="shared" si="22"/>
        <v>6</v>
      </c>
      <c r="AW18" s="364">
        <f t="shared" si="23"/>
        <v>3</v>
      </c>
      <c r="AX18" s="364">
        <f t="shared" si="24"/>
        <v>9</v>
      </c>
      <c r="AY18" s="536">
        <f t="shared" si="25"/>
        <v>0.66666666666666663</v>
      </c>
      <c r="AZ18" s="543">
        <f t="shared" si="26"/>
        <v>9.7337962962962977E-3</v>
      </c>
      <c r="BA18" s="258">
        <f t="shared" si="27"/>
        <v>8</v>
      </c>
      <c r="BB18" s="258">
        <f t="shared" si="28"/>
        <v>8</v>
      </c>
      <c r="BC18" s="365">
        <f t="shared" si="29"/>
        <v>0</v>
      </c>
    </row>
    <row r="19" spans="1:55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2"/>
        <v>0</v>
      </c>
      <c r="G19" s="286">
        <v>0</v>
      </c>
      <c r="H19" s="258">
        <v>3</v>
      </c>
      <c r="I19" s="258">
        <v>0</v>
      </c>
      <c r="J19" s="731">
        <v>2</v>
      </c>
      <c r="K19" s="757" t="e">
        <f t="shared" si="30"/>
        <v>#DIV/0!</v>
      </c>
      <c r="L19" s="758">
        <f t="shared" si="31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32"/>
        <v>0</v>
      </c>
      <c r="V19" s="762" t="e">
        <f t="shared" si="33"/>
        <v>#DIV/0!</v>
      </c>
      <c r="W19" s="265">
        <v>1.7233796296296296E-2</v>
      </c>
      <c r="X19" s="286">
        <v>20</v>
      </c>
      <c r="Y19" s="258">
        <v>9</v>
      </c>
      <c r="Z19" s="365">
        <f t="shared" si="3"/>
        <v>11</v>
      </c>
      <c r="AA19" s="286">
        <v>6</v>
      </c>
      <c r="AB19" s="287" t="s">
        <v>75</v>
      </c>
      <c r="AD19" s="199">
        <f t="shared" si="4"/>
        <v>13</v>
      </c>
      <c r="AE19" s="512" t="str">
        <f t="shared" si="5"/>
        <v>Victor Terreri</v>
      </c>
      <c r="AF19" s="524">
        <f t="shared" si="6"/>
        <v>0</v>
      </c>
      <c r="AG19" s="513">
        <f t="shared" si="7"/>
        <v>0</v>
      </c>
      <c r="AH19" s="514">
        <f t="shared" si="8"/>
        <v>0</v>
      </c>
      <c r="AI19" s="528">
        <f t="shared" si="9"/>
        <v>0</v>
      </c>
      <c r="AJ19" s="515">
        <f t="shared" si="10"/>
        <v>0</v>
      </c>
      <c r="AK19" s="513">
        <f t="shared" si="11"/>
        <v>0</v>
      </c>
      <c r="AL19" s="515">
        <f t="shared" si="12"/>
        <v>0</v>
      </c>
      <c r="AM19" s="513">
        <f t="shared" si="13"/>
        <v>0</v>
      </c>
      <c r="AN19" s="514">
        <f t="shared" si="14"/>
        <v>0</v>
      </c>
      <c r="AO19" s="517" t="e">
        <f t="shared" si="15"/>
        <v>#DIV/0!</v>
      </c>
      <c r="AP19" s="533" t="e">
        <f t="shared" si="16"/>
        <v>#DIV/0!</v>
      </c>
      <c r="AQ19" s="513">
        <f t="shared" si="17"/>
        <v>0</v>
      </c>
      <c r="AR19" s="514">
        <f t="shared" si="18"/>
        <v>0</v>
      </c>
      <c r="AS19" s="514">
        <f t="shared" si="19"/>
        <v>0</v>
      </c>
      <c r="AT19" s="514">
        <f t="shared" si="20"/>
        <v>0</v>
      </c>
      <c r="AU19" s="515">
        <f t="shared" si="21"/>
        <v>0</v>
      </c>
      <c r="AV19" s="516">
        <f t="shared" si="22"/>
        <v>0</v>
      </c>
      <c r="AW19" s="514">
        <f t="shared" si="23"/>
        <v>0</v>
      </c>
      <c r="AX19" s="514">
        <f t="shared" si="24"/>
        <v>0</v>
      </c>
      <c r="AY19" s="538" t="e">
        <f t="shared" si="25"/>
        <v>#DIV/0!</v>
      </c>
      <c r="AZ19" s="544">
        <f t="shared" si="26"/>
        <v>0</v>
      </c>
      <c r="BA19" s="523">
        <f t="shared" si="27"/>
        <v>0</v>
      </c>
      <c r="BB19" s="523">
        <f t="shared" si="28"/>
        <v>0</v>
      </c>
      <c r="BC19" s="515">
        <f t="shared" si="29"/>
        <v>0</v>
      </c>
    </row>
    <row r="20" spans="1:55" s="9" customFormat="1" ht="16.5" customHeight="1">
      <c r="A20" s="256">
        <v>7</v>
      </c>
      <c r="B20" s="729" t="s">
        <v>76</v>
      </c>
      <c r="C20" s="318">
        <v>1</v>
      </c>
      <c r="D20" s="255">
        <v>0</v>
      </c>
      <c r="E20" s="256">
        <v>0</v>
      </c>
      <c r="F20" s="346">
        <f t="shared" si="2"/>
        <v>0</v>
      </c>
      <c r="G20" s="255">
        <v>0</v>
      </c>
      <c r="H20" s="256">
        <v>1</v>
      </c>
      <c r="I20" s="256">
        <v>0</v>
      </c>
      <c r="J20" s="732">
        <v>1</v>
      </c>
      <c r="K20" s="755" t="e">
        <f t="shared" si="30"/>
        <v>#DIV/0!</v>
      </c>
      <c r="L20" s="756">
        <f t="shared" si="31"/>
        <v>0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32"/>
        <v>0</v>
      </c>
      <c r="V20" s="763" t="e">
        <f t="shared" si="33"/>
        <v>#DIV/0!</v>
      </c>
      <c r="W20" s="264">
        <v>1.0358796296296295E-2</v>
      </c>
      <c r="X20" s="255">
        <v>11</v>
      </c>
      <c r="Y20" s="256">
        <v>7</v>
      </c>
      <c r="Z20" s="236">
        <f t="shared" si="3"/>
        <v>4</v>
      </c>
      <c r="AA20" s="255">
        <v>7</v>
      </c>
      <c r="AB20" s="262" t="s">
        <v>76</v>
      </c>
      <c r="AD20" s="363">
        <f t="shared" si="4"/>
        <v>16</v>
      </c>
      <c r="AE20" s="171" t="str">
        <f t="shared" si="5"/>
        <v>Kyle Blaney</v>
      </c>
      <c r="AF20" s="413">
        <f t="shared" si="6"/>
        <v>1</v>
      </c>
      <c r="AG20" s="363">
        <f t="shared" si="7"/>
        <v>2</v>
      </c>
      <c r="AH20" s="364">
        <f t="shared" si="8"/>
        <v>2</v>
      </c>
      <c r="AI20" s="382">
        <f t="shared" si="9"/>
        <v>4</v>
      </c>
      <c r="AJ20" s="365">
        <f t="shared" si="10"/>
        <v>4</v>
      </c>
      <c r="AK20" s="363">
        <f t="shared" si="11"/>
        <v>0</v>
      </c>
      <c r="AL20" s="365">
        <f t="shared" si="12"/>
        <v>0</v>
      </c>
      <c r="AM20" s="363">
        <f t="shared" si="13"/>
        <v>0</v>
      </c>
      <c r="AN20" s="364">
        <f t="shared" si="14"/>
        <v>8</v>
      </c>
      <c r="AO20" s="384" t="e">
        <f t="shared" si="15"/>
        <v>#DIV/0!</v>
      </c>
      <c r="AP20" s="531">
        <f t="shared" si="16"/>
        <v>0.25</v>
      </c>
      <c r="AQ20" s="363">
        <f t="shared" si="17"/>
        <v>0</v>
      </c>
      <c r="AR20" s="364">
        <f t="shared" si="18"/>
        <v>0</v>
      </c>
      <c r="AS20" s="364">
        <f t="shared" si="19"/>
        <v>0</v>
      </c>
      <c r="AT20" s="364">
        <f t="shared" si="20"/>
        <v>0</v>
      </c>
      <c r="AU20" s="365">
        <f t="shared" si="21"/>
        <v>0</v>
      </c>
      <c r="AV20" s="381">
        <f t="shared" si="22"/>
        <v>16</v>
      </c>
      <c r="AW20" s="364">
        <f t="shared" si="23"/>
        <v>1</v>
      </c>
      <c r="AX20" s="364">
        <f t="shared" si="24"/>
        <v>17</v>
      </c>
      <c r="AY20" s="536">
        <f t="shared" si="25"/>
        <v>0.94117647058823528</v>
      </c>
      <c r="AZ20" s="545">
        <f t="shared" si="26"/>
        <v>1.3391203703703704E-2</v>
      </c>
      <c r="BA20" s="540">
        <f t="shared" si="27"/>
        <v>25</v>
      </c>
      <c r="BB20" s="258">
        <f t="shared" si="28"/>
        <v>5</v>
      </c>
      <c r="BC20" s="365">
        <f t="shared" si="29"/>
        <v>20</v>
      </c>
    </row>
    <row r="21" spans="1:55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1</v>
      </c>
      <c r="F21" s="727">
        <f t="shared" si="2"/>
        <v>1</v>
      </c>
      <c r="G21" s="286">
        <v>0</v>
      </c>
      <c r="H21" s="258">
        <v>1</v>
      </c>
      <c r="I21" s="258">
        <v>0</v>
      </c>
      <c r="J21" s="731">
        <v>2</v>
      </c>
      <c r="K21" s="757" t="e">
        <f t="shared" si="30"/>
        <v>#DIV/0!</v>
      </c>
      <c r="L21" s="758">
        <f t="shared" si="31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32"/>
        <v>0</v>
      </c>
      <c r="V21" s="762" t="e">
        <f t="shared" si="33"/>
        <v>#DIV/0!</v>
      </c>
      <c r="W21" s="265">
        <v>1.064814814814815E-2</v>
      </c>
      <c r="X21" s="286">
        <v>8</v>
      </c>
      <c r="Y21" s="258">
        <v>8</v>
      </c>
      <c r="Z21" s="365">
        <f t="shared" si="3"/>
        <v>0</v>
      </c>
      <c r="AA21" s="286">
        <v>8</v>
      </c>
      <c r="AB21" s="287" t="s">
        <v>77</v>
      </c>
      <c r="AD21" s="199">
        <f t="shared" si="4"/>
        <v>17</v>
      </c>
      <c r="AE21" s="418" t="str">
        <f t="shared" si="5"/>
        <v>Sam Blanchet</v>
      </c>
      <c r="AF21" s="316">
        <f t="shared" si="6"/>
        <v>1</v>
      </c>
      <c r="AG21" s="221">
        <f t="shared" si="7"/>
        <v>0</v>
      </c>
      <c r="AH21" s="504">
        <f t="shared" si="8"/>
        <v>0</v>
      </c>
      <c r="AI21" s="379">
        <f t="shared" si="9"/>
        <v>0</v>
      </c>
      <c r="AJ21" s="236">
        <f t="shared" si="10"/>
        <v>-1</v>
      </c>
      <c r="AK21" s="221">
        <f t="shared" si="11"/>
        <v>0</v>
      </c>
      <c r="AL21" s="236">
        <f t="shared" si="12"/>
        <v>0</v>
      </c>
      <c r="AM21" s="221">
        <f t="shared" si="13"/>
        <v>0</v>
      </c>
      <c r="AN21" s="504">
        <f t="shared" si="14"/>
        <v>2</v>
      </c>
      <c r="AO21" s="66" t="e">
        <f t="shared" si="15"/>
        <v>#DIV/0!</v>
      </c>
      <c r="AP21" s="532">
        <f t="shared" si="16"/>
        <v>0</v>
      </c>
      <c r="AQ21" s="221">
        <f t="shared" si="17"/>
        <v>0</v>
      </c>
      <c r="AR21" s="504">
        <f t="shared" si="18"/>
        <v>0</v>
      </c>
      <c r="AS21" s="504">
        <f t="shared" si="19"/>
        <v>0</v>
      </c>
      <c r="AT21" s="504">
        <f t="shared" si="20"/>
        <v>0</v>
      </c>
      <c r="AU21" s="236">
        <f t="shared" si="21"/>
        <v>0</v>
      </c>
      <c r="AV21" s="505">
        <f t="shared" si="22"/>
        <v>0</v>
      </c>
      <c r="AW21" s="504">
        <f t="shared" si="23"/>
        <v>0</v>
      </c>
      <c r="AX21" s="504">
        <f t="shared" si="24"/>
        <v>0</v>
      </c>
      <c r="AY21" s="537" t="e">
        <f t="shared" si="25"/>
        <v>#DIV/0!</v>
      </c>
      <c r="AZ21" s="542">
        <f t="shared" si="26"/>
        <v>6.3425925925925915E-3</v>
      </c>
      <c r="BA21" s="256">
        <f t="shared" si="27"/>
        <v>4</v>
      </c>
      <c r="BB21" s="256">
        <f t="shared" si="28"/>
        <v>4</v>
      </c>
      <c r="BC21" s="236">
        <f t="shared" si="29"/>
        <v>0</v>
      </c>
    </row>
    <row r="22" spans="1:55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2"/>
        <v>0</v>
      </c>
      <c r="G22" s="255">
        <v>0</v>
      </c>
      <c r="H22" s="256">
        <v>3</v>
      </c>
      <c r="I22" s="256">
        <v>0</v>
      </c>
      <c r="J22" s="732">
        <v>1</v>
      </c>
      <c r="K22" s="755" t="e">
        <f t="shared" si="30"/>
        <v>#DIV/0!</v>
      </c>
      <c r="L22" s="756">
        <f t="shared" si="31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32"/>
        <v>0</v>
      </c>
      <c r="V22" s="763" t="e">
        <f t="shared" si="33"/>
        <v>#DIV/0!</v>
      </c>
      <c r="W22" s="264">
        <v>1.1018518518518518E-2</v>
      </c>
      <c r="X22" s="255">
        <v>7</v>
      </c>
      <c r="Y22" s="256">
        <v>4</v>
      </c>
      <c r="Z22" s="236">
        <f t="shared" si="3"/>
        <v>3</v>
      </c>
      <c r="AA22" s="288">
        <v>9</v>
      </c>
      <c r="AB22" s="245" t="s">
        <v>78</v>
      </c>
      <c r="AD22" s="363">
        <f t="shared" si="4"/>
        <v>18</v>
      </c>
      <c r="AE22" s="171" t="str">
        <f t="shared" si="5"/>
        <v>Vince Figliomeni</v>
      </c>
      <c r="AF22" s="413">
        <f t="shared" si="6"/>
        <v>1</v>
      </c>
      <c r="AG22" s="363">
        <f t="shared" si="7"/>
        <v>1</v>
      </c>
      <c r="AH22" s="364">
        <f t="shared" si="8"/>
        <v>0</v>
      </c>
      <c r="AI22" s="382">
        <f t="shared" si="9"/>
        <v>1</v>
      </c>
      <c r="AJ22" s="365">
        <f t="shared" si="10"/>
        <v>1</v>
      </c>
      <c r="AK22" s="363">
        <f t="shared" si="11"/>
        <v>0</v>
      </c>
      <c r="AL22" s="365">
        <f t="shared" si="12"/>
        <v>0</v>
      </c>
      <c r="AM22" s="363">
        <f t="shared" si="13"/>
        <v>0</v>
      </c>
      <c r="AN22" s="364">
        <f t="shared" si="14"/>
        <v>3</v>
      </c>
      <c r="AO22" s="384" t="e">
        <f t="shared" si="15"/>
        <v>#DIV/0!</v>
      </c>
      <c r="AP22" s="531">
        <f t="shared" si="16"/>
        <v>0.33333333333333331</v>
      </c>
      <c r="AQ22" s="363">
        <f t="shared" si="17"/>
        <v>0</v>
      </c>
      <c r="AR22" s="364">
        <f t="shared" si="18"/>
        <v>0</v>
      </c>
      <c r="AS22" s="364">
        <f t="shared" si="19"/>
        <v>0</v>
      </c>
      <c r="AT22" s="364">
        <f t="shared" si="20"/>
        <v>0</v>
      </c>
      <c r="AU22" s="365">
        <f t="shared" si="21"/>
        <v>0</v>
      </c>
      <c r="AV22" s="381">
        <f t="shared" si="22"/>
        <v>0</v>
      </c>
      <c r="AW22" s="364">
        <f t="shared" si="23"/>
        <v>0</v>
      </c>
      <c r="AX22" s="364">
        <f t="shared" si="24"/>
        <v>0</v>
      </c>
      <c r="AY22" s="536" t="e">
        <f t="shared" si="25"/>
        <v>#DIV/0!</v>
      </c>
      <c r="AZ22" s="545">
        <f t="shared" si="26"/>
        <v>1.1296296296296296E-2</v>
      </c>
      <c r="BA22" s="540">
        <f t="shared" si="27"/>
        <v>7</v>
      </c>
      <c r="BB22" s="258">
        <f t="shared" si="28"/>
        <v>9</v>
      </c>
      <c r="BC22" s="365">
        <f t="shared" si="29"/>
        <v>-2</v>
      </c>
    </row>
    <row r="23" spans="1:55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1</v>
      </c>
      <c r="F23" s="727">
        <f t="shared" si="2"/>
        <v>1</v>
      </c>
      <c r="G23" s="286">
        <v>0</v>
      </c>
      <c r="H23" s="258">
        <v>1</v>
      </c>
      <c r="I23" s="258">
        <v>0</v>
      </c>
      <c r="J23" s="731">
        <v>1</v>
      </c>
      <c r="K23" s="757" t="e">
        <f t="shared" si="30"/>
        <v>#DIV/0!</v>
      </c>
      <c r="L23" s="758">
        <f t="shared" si="31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6</v>
      </c>
      <c r="T23" s="258">
        <v>3</v>
      </c>
      <c r="U23" s="258">
        <f t="shared" si="32"/>
        <v>9</v>
      </c>
      <c r="V23" s="762">
        <f t="shared" si="33"/>
        <v>0.66666666666666663</v>
      </c>
      <c r="W23" s="265">
        <v>9.7337962962962977E-3</v>
      </c>
      <c r="X23" s="286">
        <v>8</v>
      </c>
      <c r="Y23" s="258">
        <v>8</v>
      </c>
      <c r="Z23" s="365">
        <f t="shared" si="3"/>
        <v>0</v>
      </c>
      <c r="AA23" s="286">
        <v>10</v>
      </c>
      <c r="AB23" s="287" t="s">
        <v>79</v>
      </c>
      <c r="AD23" s="199">
        <f t="shared" si="4"/>
        <v>19</v>
      </c>
      <c r="AE23" s="512" t="str">
        <f t="shared" si="5"/>
        <v>Mark Spadafora</v>
      </c>
      <c r="AF23" s="524">
        <f t="shared" si="6"/>
        <v>0</v>
      </c>
      <c r="AG23" s="513">
        <f t="shared" si="7"/>
        <v>0</v>
      </c>
      <c r="AH23" s="514">
        <f t="shared" si="8"/>
        <v>0</v>
      </c>
      <c r="AI23" s="528">
        <f t="shared" si="9"/>
        <v>0</v>
      </c>
      <c r="AJ23" s="515">
        <f t="shared" si="10"/>
        <v>0</v>
      </c>
      <c r="AK23" s="513">
        <f t="shared" si="11"/>
        <v>0</v>
      </c>
      <c r="AL23" s="515">
        <f t="shared" si="12"/>
        <v>0</v>
      </c>
      <c r="AM23" s="513">
        <f t="shared" si="13"/>
        <v>0</v>
      </c>
      <c r="AN23" s="514">
        <f t="shared" si="14"/>
        <v>0</v>
      </c>
      <c r="AO23" s="517" t="e">
        <f t="shared" si="15"/>
        <v>#DIV/0!</v>
      </c>
      <c r="AP23" s="533" t="e">
        <f t="shared" si="16"/>
        <v>#DIV/0!</v>
      </c>
      <c r="AQ23" s="513">
        <f t="shared" si="17"/>
        <v>0</v>
      </c>
      <c r="AR23" s="514">
        <f t="shared" si="18"/>
        <v>0</v>
      </c>
      <c r="AS23" s="514">
        <f t="shared" si="19"/>
        <v>0</v>
      </c>
      <c r="AT23" s="514">
        <f t="shared" si="20"/>
        <v>0</v>
      </c>
      <c r="AU23" s="515">
        <f t="shared" si="21"/>
        <v>0</v>
      </c>
      <c r="AV23" s="516">
        <f t="shared" si="22"/>
        <v>0</v>
      </c>
      <c r="AW23" s="514">
        <f t="shared" si="23"/>
        <v>0</v>
      </c>
      <c r="AX23" s="514">
        <f t="shared" si="24"/>
        <v>0</v>
      </c>
      <c r="AY23" s="538" t="e">
        <f t="shared" si="25"/>
        <v>#DIV/0!</v>
      </c>
      <c r="AZ23" s="544">
        <f t="shared" si="26"/>
        <v>0</v>
      </c>
      <c r="BA23" s="523">
        <f t="shared" si="27"/>
        <v>0</v>
      </c>
      <c r="BB23" s="523">
        <f t="shared" si="28"/>
        <v>0</v>
      </c>
      <c r="BC23" s="515">
        <f t="shared" si="29"/>
        <v>0</v>
      </c>
    </row>
    <row r="24" spans="1:55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2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0"/>
        <v>#DIV/0!</v>
      </c>
      <c r="L24" s="801" t="e">
        <f t="shared" si="31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32"/>
        <v>0</v>
      </c>
      <c r="V24" s="802" t="e">
        <f t="shared" si="33"/>
        <v>#DIV/0!</v>
      </c>
      <c r="W24" s="521"/>
      <c r="X24" s="522"/>
      <c r="Y24" s="523"/>
      <c r="Z24" s="515">
        <f t="shared" si="3"/>
        <v>0</v>
      </c>
      <c r="AA24" s="255">
        <v>13</v>
      </c>
      <c r="AB24" s="262" t="s">
        <v>80</v>
      </c>
      <c r="AD24" s="199">
        <f t="shared" si="4"/>
        <v>20</v>
      </c>
      <c r="AE24" s="512" t="str">
        <f t="shared" si="5"/>
        <v>Luke Cairns</v>
      </c>
      <c r="AF24" s="524">
        <f t="shared" si="6"/>
        <v>0</v>
      </c>
      <c r="AG24" s="513">
        <f t="shared" si="7"/>
        <v>0</v>
      </c>
      <c r="AH24" s="514">
        <f t="shared" si="8"/>
        <v>0</v>
      </c>
      <c r="AI24" s="528">
        <f t="shared" si="9"/>
        <v>0</v>
      </c>
      <c r="AJ24" s="515">
        <f t="shared" si="10"/>
        <v>0</v>
      </c>
      <c r="AK24" s="513">
        <f t="shared" si="11"/>
        <v>0</v>
      </c>
      <c r="AL24" s="515">
        <f t="shared" si="12"/>
        <v>0</v>
      </c>
      <c r="AM24" s="513">
        <f t="shared" si="13"/>
        <v>0</v>
      </c>
      <c r="AN24" s="514">
        <f t="shared" si="14"/>
        <v>0</v>
      </c>
      <c r="AO24" s="517" t="e">
        <f t="shared" si="15"/>
        <v>#DIV/0!</v>
      </c>
      <c r="AP24" s="533" t="e">
        <f t="shared" si="16"/>
        <v>#DIV/0!</v>
      </c>
      <c r="AQ24" s="513">
        <f t="shared" si="17"/>
        <v>0</v>
      </c>
      <c r="AR24" s="514">
        <f t="shared" si="18"/>
        <v>0</v>
      </c>
      <c r="AS24" s="514">
        <f t="shared" si="19"/>
        <v>0</v>
      </c>
      <c r="AT24" s="514">
        <f t="shared" si="20"/>
        <v>0</v>
      </c>
      <c r="AU24" s="515">
        <f t="shared" si="21"/>
        <v>0</v>
      </c>
      <c r="AV24" s="516">
        <f t="shared" si="22"/>
        <v>0</v>
      </c>
      <c r="AW24" s="514">
        <f t="shared" si="23"/>
        <v>0</v>
      </c>
      <c r="AX24" s="514">
        <f t="shared" si="24"/>
        <v>0</v>
      </c>
      <c r="AY24" s="538" t="e">
        <f t="shared" si="25"/>
        <v>#DIV/0!</v>
      </c>
      <c r="AZ24" s="546">
        <f t="shared" si="26"/>
        <v>0</v>
      </c>
      <c r="BA24" s="520">
        <f t="shared" si="27"/>
        <v>0</v>
      </c>
      <c r="BB24" s="520">
        <f t="shared" si="28"/>
        <v>0</v>
      </c>
      <c r="BC24" s="515">
        <f t="shared" si="29"/>
        <v>0</v>
      </c>
    </row>
    <row r="25" spans="1:55" s="9" customFormat="1" ht="16.5" customHeight="1">
      <c r="A25" s="258">
        <v>16</v>
      </c>
      <c r="B25" s="730" t="s">
        <v>81</v>
      </c>
      <c r="C25" s="317">
        <v>1</v>
      </c>
      <c r="D25" s="286">
        <v>2</v>
      </c>
      <c r="E25" s="258">
        <v>2</v>
      </c>
      <c r="F25" s="727">
        <f t="shared" si="2"/>
        <v>4</v>
      </c>
      <c r="G25" s="286">
        <v>0</v>
      </c>
      <c r="H25" s="258">
        <v>4</v>
      </c>
      <c r="I25" s="258">
        <v>0</v>
      </c>
      <c r="J25" s="731">
        <v>8</v>
      </c>
      <c r="K25" s="757" t="e">
        <f t="shared" si="30"/>
        <v>#DIV/0!</v>
      </c>
      <c r="L25" s="758">
        <f t="shared" si="31"/>
        <v>0.25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16</v>
      </c>
      <c r="T25" s="258">
        <v>1</v>
      </c>
      <c r="U25" s="258">
        <f t="shared" si="32"/>
        <v>17</v>
      </c>
      <c r="V25" s="762">
        <f t="shared" si="33"/>
        <v>0.94117647058823528</v>
      </c>
      <c r="W25" s="265">
        <v>1.3391203703703704E-2</v>
      </c>
      <c r="X25" s="286">
        <v>25</v>
      </c>
      <c r="Y25" s="258">
        <v>5</v>
      </c>
      <c r="Z25" s="365">
        <f t="shared" si="3"/>
        <v>20</v>
      </c>
      <c r="AA25" s="286">
        <v>16</v>
      </c>
      <c r="AB25" s="287" t="s">
        <v>81</v>
      </c>
      <c r="AD25" s="199">
        <f t="shared" si="4"/>
        <v>21</v>
      </c>
      <c r="AE25" s="512" t="str">
        <f t="shared" si="5"/>
        <v>Erick DeLaurentis</v>
      </c>
      <c r="AF25" s="524">
        <f t="shared" si="6"/>
        <v>0</v>
      </c>
      <c r="AG25" s="513">
        <f t="shared" si="7"/>
        <v>0</v>
      </c>
      <c r="AH25" s="514">
        <f t="shared" si="8"/>
        <v>0</v>
      </c>
      <c r="AI25" s="528">
        <f t="shared" si="9"/>
        <v>0</v>
      </c>
      <c r="AJ25" s="515">
        <f t="shared" si="10"/>
        <v>0</v>
      </c>
      <c r="AK25" s="513">
        <f t="shared" si="11"/>
        <v>0</v>
      </c>
      <c r="AL25" s="515">
        <f t="shared" si="12"/>
        <v>0</v>
      </c>
      <c r="AM25" s="513">
        <f t="shared" si="13"/>
        <v>0</v>
      </c>
      <c r="AN25" s="514">
        <f t="shared" si="14"/>
        <v>0</v>
      </c>
      <c r="AO25" s="517" t="e">
        <f t="shared" si="15"/>
        <v>#DIV/0!</v>
      </c>
      <c r="AP25" s="533" t="e">
        <f t="shared" si="16"/>
        <v>#DIV/0!</v>
      </c>
      <c r="AQ25" s="513">
        <f t="shared" si="17"/>
        <v>0</v>
      </c>
      <c r="AR25" s="514">
        <f t="shared" si="18"/>
        <v>0</v>
      </c>
      <c r="AS25" s="514">
        <f t="shared" si="19"/>
        <v>0</v>
      </c>
      <c r="AT25" s="514">
        <f t="shared" si="20"/>
        <v>0</v>
      </c>
      <c r="AU25" s="515">
        <f t="shared" si="21"/>
        <v>0</v>
      </c>
      <c r="AV25" s="516">
        <f t="shared" si="22"/>
        <v>0</v>
      </c>
      <c r="AW25" s="514">
        <f t="shared" si="23"/>
        <v>0</v>
      </c>
      <c r="AX25" s="514">
        <f t="shared" si="24"/>
        <v>0</v>
      </c>
      <c r="AY25" s="538" t="e">
        <f t="shared" si="25"/>
        <v>#DIV/0!</v>
      </c>
      <c r="AZ25" s="544">
        <f t="shared" si="26"/>
        <v>0</v>
      </c>
      <c r="BA25" s="523">
        <f t="shared" si="27"/>
        <v>0</v>
      </c>
      <c r="BB25" s="523">
        <f t="shared" si="28"/>
        <v>0</v>
      </c>
      <c r="BC25" s="515">
        <f t="shared" si="29"/>
        <v>0</v>
      </c>
    </row>
    <row r="26" spans="1:55" s="9" customFormat="1" ht="16.5" customHeight="1">
      <c r="A26" s="256">
        <v>17</v>
      </c>
      <c r="B26" s="729" t="s">
        <v>82</v>
      </c>
      <c r="C26" s="318">
        <v>1</v>
      </c>
      <c r="D26" s="255">
        <v>0</v>
      </c>
      <c r="E26" s="256">
        <v>0</v>
      </c>
      <c r="F26" s="346">
        <f t="shared" si="2"/>
        <v>0</v>
      </c>
      <c r="G26" s="255">
        <v>0</v>
      </c>
      <c r="H26" s="256">
        <v>-1</v>
      </c>
      <c r="I26" s="256">
        <v>0</v>
      </c>
      <c r="J26" s="732">
        <v>2</v>
      </c>
      <c r="K26" s="755" t="e">
        <f t="shared" si="30"/>
        <v>#DIV/0!</v>
      </c>
      <c r="L26" s="756">
        <f t="shared" si="31"/>
        <v>0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32"/>
        <v>0</v>
      </c>
      <c r="V26" s="763" t="e">
        <f t="shared" si="33"/>
        <v>#DIV/0!</v>
      </c>
      <c r="W26" s="264">
        <v>6.3425925925925915E-3</v>
      </c>
      <c r="X26" s="255">
        <v>4</v>
      </c>
      <c r="Y26" s="256">
        <v>4</v>
      </c>
      <c r="Z26" s="236">
        <f t="shared" si="3"/>
        <v>0</v>
      </c>
      <c r="AA26" s="255">
        <v>17</v>
      </c>
      <c r="AB26" s="262" t="s">
        <v>82</v>
      </c>
      <c r="AD26" s="199">
        <f t="shared" si="4"/>
        <v>22</v>
      </c>
      <c r="AE26" s="512" t="str">
        <f t="shared" si="5"/>
        <v>Luke Mercer</v>
      </c>
      <c r="AF26" s="524">
        <f t="shared" si="6"/>
        <v>0</v>
      </c>
      <c r="AG26" s="513">
        <f t="shared" si="7"/>
        <v>0</v>
      </c>
      <c r="AH26" s="514">
        <f t="shared" si="8"/>
        <v>0</v>
      </c>
      <c r="AI26" s="528">
        <f t="shared" si="9"/>
        <v>0</v>
      </c>
      <c r="AJ26" s="515">
        <f t="shared" si="10"/>
        <v>0</v>
      </c>
      <c r="AK26" s="513">
        <f t="shared" si="11"/>
        <v>0</v>
      </c>
      <c r="AL26" s="515">
        <f t="shared" si="12"/>
        <v>0</v>
      </c>
      <c r="AM26" s="513">
        <f t="shared" si="13"/>
        <v>0</v>
      </c>
      <c r="AN26" s="514">
        <f t="shared" si="14"/>
        <v>0</v>
      </c>
      <c r="AO26" s="517" t="e">
        <f t="shared" si="15"/>
        <v>#DIV/0!</v>
      </c>
      <c r="AP26" s="533" t="e">
        <f t="shared" si="16"/>
        <v>#DIV/0!</v>
      </c>
      <c r="AQ26" s="513">
        <f t="shared" si="17"/>
        <v>0</v>
      </c>
      <c r="AR26" s="514">
        <f t="shared" si="18"/>
        <v>0</v>
      </c>
      <c r="AS26" s="514">
        <f t="shared" si="19"/>
        <v>0</v>
      </c>
      <c r="AT26" s="514">
        <f t="shared" si="20"/>
        <v>0</v>
      </c>
      <c r="AU26" s="515">
        <f t="shared" si="21"/>
        <v>0</v>
      </c>
      <c r="AV26" s="516">
        <f t="shared" si="22"/>
        <v>0</v>
      </c>
      <c r="AW26" s="514">
        <f t="shared" si="23"/>
        <v>0</v>
      </c>
      <c r="AX26" s="514">
        <f t="shared" si="24"/>
        <v>0</v>
      </c>
      <c r="AY26" s="538" t="e">
        <f t="shared" si="25"/>
        <v>#DIV/0!</v>
      </c>
      <c r="AZ26" s="546">
        <f t="shared" si="26"/>
        <v>0</v>
      </c>
      <c r="BA26" s="520">
        <f t="shared" si="27"/>
        <v>0</v>
      </c>
      <c r="BB26" s="520">
        <f t="shared" si="28"/>
        <v>0</v>
      </c>
      <c r="BC26" s="515">
        <f t="shared" si="29"/>
        <v>0</v>
      </c>
    </row>
    <row r="27" spans="1:55" s="9" customFormat="1" ht="16.5" customHeight="1">
      <c r="A27" s="258">
        <v>18</v>
      </c>
      <c r="B27" s="730" t="s">
        <v>83</v>
      </c>
      <c r="C27" s="317">
        <v>1</v>
      </c>
      <c r="D27" s="286">
        <v>1</v>
      </c>
      <c r="E27" s="258">
        <v>0</v>
      </c>
      <c r="F27" s="727">
        <f t="shared" si="2"/>
        <v>1</v>
      </c>
      <c r="G27" s="286">
        <v>0</v>
      </c>
      <c r="H27" s="258">
        <v>1</v>
      </c>
      <c r="I27" s="258">
        <v>0</v>
      </c>
      <c r="J27" s="731">
        <v>3</v>
      </c>
      <c r="K27" s="757" t="e">
        <f t="shared" si="30"/>
        <v>#DIV/0!</v>
      </c>
      <c r="L27" s="758">
        <f t="shared" si="31"/>
        <v>0.33333333333333331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32"/>
        <v>0</v>
      </c>
      <c r="V27" s="762" t="e">
        <f t="shared" si="33"/>
        <v>#DIV/0!</v>
      </c>
      <c r="W27" s="265">
        <v>1.1296296296296296E-2</v>
      </c>
      <c r="X27" s="286">
        <v>7</v>
      </c>
      <c r="Y27" s="258">
        <v>9</v>
      </c>
      <c r="Z27" s="365">
        <f t="shared" si="3"/>
        <v>-2</v>
      </c>
      <c r="AA27" s="286">
        <v>18</v>
      </c>
      <c r="AB27" s="287" t="s">
        <v>83</v>
      </c>
      <c r="AD27" s="199">
        <f t="shared" si="4"/>
        <v>23</v>
      </c>
      <c r="AE27" s="418" t="str">
        <f t="shared" si="5"/>
        <v>Lucas Froese</v>
      </c>
      <c r="AF27" s="316">
        <f t="shared" si="6"/>
        <v>1</v>
      </c>
      <c r="AG27" s="221">
        <f t="shared" si="7"/>
        <v>0</v>
      </c>
      <c r="AH27" s="504">
        <f t="shared" si="8"/>
        <v>0</v>
      </c>
      <c r="AI27" s="379">
        <f t="shared" si="9"/>
        <v>0</v>
      </c>
      <c r="AJ27" s="236">
        <f t="shared" si="10"/>
        <v>-1</v>
      </c>
      <c r="AK27" s="221">
        <f t="shared" si="11"/>
        <v>0</v>
      </c>
      <c r="AL27" s="236">
        <f t="shared" si="12"/>
        <v>0</v>
      </c>
      <c r="AM27" s="221">
        <f t="shared" si="13"/>
        <v>0</v>
      </c>
      <c r="AN27" s="504">
        <f t="shared" si="14"/>
        <v>2</v>
      </c>
      <c r="AO27" s="66" t="e">
        <f t="shared" si="15"/>
        <v>#DIV/0!</v>
      </c>
      <c r="AP27" s="532">
        <f t="shared" si="16"/>
        <v>0</v>
      </c>
      <c r="AQ27" s="221">
        <f t="shared" si="17"/>
        <v>0</v>
      </c>
      <c r="AR27" s="504">
        <f t="shared" si="18"/>
        <v>0</v>
      </c>
      <c r="AS27" s="504">
        <f t="shared" si="19"/>
        <v>0</v>
      </c>
      <c r="AT27" s="504">
        <f t="shared" si="20"/>
        <v>0</v>
      </c>
      <c r="AU27" s="236">
        <f t="shared" si="21"/>
        <v>0</v>
      </c>
      <c r="AV27" s="505">
        <f t="shared" si="22"/>
        <v>0</v>
      </c>
      <c r="AW27" s="504">
        <f t="shared" si="23"/>
        <v>0</v>
      </c>
      <c r="AX27" s="504">
        <f t="shared" si="24"/>
        <v>0</v>
      </c>
      <c r="AY27" s="537" t="e">
        <f t="shared" si="25"/>
        <v>#DIV/0!</v>
      </c>
      <c r="AZ27" s="542">
        <f t="shared" si="26"/>
        <v>7.5810185185185182E-3</v>
      </c>
      <c r="BA27" s="256">
        <f t="shared" si="27"/>
        <v>5</v>
      </c>
      <c r="BB27" s="256">
        <f t="shared" si="28"/>
        <v>5</v>
      </c>
      <c r="BC27" s="236">
        <f t="shared" si="29"/>
        <v>0</v>
      </c>
    </row>
    <row r="28" spans="1:55" s="9" customFormat="1" ht="16.5" customHeight="1">
      <c r="A28" s="523">
        <v>19</v>
      </c>
      <c r="B28" s="796" t="s">
        <v>84</v>
      </c>
      <c r="C28" s="797">
        <v>0</v>
      </c>
      <c r="D28" s="522">
        <v>0</v>
      </c>
      <c r="E28" s="523">
        <v>0</v>
      </c>
      <c r="F28" s="798">
        <f t="shared" si="2"/>
        <v>0</v>
      </c>
      <c r="G28" s="522">
        <v>0</v>
      </c>
      <c r="H28" s="523">
        <v>0</v>
      </c>
      <c r="I28" s="523">
        <v>0</v>
      </c>
      <c r="J28" s="799">
        <v>0</v>
      </c>
      <c r="K28" s="800" t="e">
        <f t="shared" si="30"/>
        <v>#DIV/0!</v>
      </c>
      <c r="L28" s="801" t="e">
        <f t="shared" si="31"/>
        <v>#DIV/0!</v>
      </c>
      <c r="M28" s="523">
        <v>0</v>
      </c>
      <c r="N28" s="799">
        <v>0</v>
      </c>
      <c r="O28" s="523">
        <v>0</v>
      </c>
      <c r="P28" s="523">
        <v>0</v>
      </c>
      <c r="Q28" s="523">
        <v>0</v>
      </c>
      <c r="R28" s="798">
        <v>0</v>
      </c>
      <c r="S28" s="522">
        <v>0</v>
      </c>
      <c r="T28" s="523">
        <v>0</v>
      </c>
      <c r="U28" s="523">
        <f t="shared" si="32"/>
        <v>0</v>
      </c>
      <c r="V28" s="802" t="e">
        <f t="shared" si="33"/>
        <v>#DIV/0!</v>
      </c>
      <c r="W28" s="521"/>
      <c r="X28" s="522"/>
      <c r="Y28" s="523"/>
      <c r="Z28" s="515">
        <f t="shared" si="3"/>
        <v>0</v>
      </c>
      <c r="AA28" s="255">
        <v>19</v>
      </c>
      <c r="AB28" s="262" t="s">
        <v>84</v>
      </c>
      <c r="AD28" s="363">
        <f t="shared" si="4"/>
        <v>25</v>
      </c>
      <c r="AE28" s="171" t="str">
        <f t="shared" si="5"/>
        <v>Mitch Gallant</v>
      </c>
      <c r="AF28" s="413">
        <f t="shared" si="6"/>
        <v>1</v>
      </c>
      <c r="AG28" s="363">
        <f t="shared" si="7"/>
        <v>2</v>
      </c>
      <c r="AH28" s="364">
        <f t="shared" si="8"/>
        <v>0</v>
      </c>
      <c r="AI28" s="382">
        <f t="shared" si="9"/>
        <v>2</v>
      </c>
      <c r="AJ28" s="365">
        <f t="shared" si="10"/>
        <v>3</v>
      </c>
      <c r="AK28" s="363">
        <f t="shared" si="11"/>
        <v>0</v>
      </c>
      <c r="AL28" s="365">
        <f t="shared" si="12"/>
        <v>0</v>
      </c>
      <c r="AM28" s="363">
        <f t="shared" si="13"/>
        <v>0</v>
      </c>
      <c r="AN28" s="364">
        <f t="shared" si="14"/>
        <v>10</v>
      </c>
      <c r="AO28" s="384" t="e">
        <f t="shared" si="15"/>
        <v>#DIV/0!</v>
      </c>
      <c r="AP28" s="531">
        <f t="shared" si="16"/>
        <v>0.2</v>
      </c>
      <c r="AQ28" s="363">
        <f t="shared" si="17"/>
        <v>0</v>
      </c>
      <c r="AR28" s="364">
        <f t="shared" si="18"/>
        <v>0</v>
      </c>
      <c r="AS28" s="364">
        <f t="shared" si="19"/>
        <v>0</v>
      </c>
      <c r="AT28" s="364">
        <f t="shared" si="20"/>
        <v>0</v>
      </c>
      <c r="AU28" s="365">
        <f t="shared" si="21"/>
        <v>0</v>
      </c>
      <c r="AV28" s="381">
        <f t="shared" si="22"/>
        <v>0</v>
      </c>
      <c r="AW28" s="364">
        <f t="shared" si="23"/>
        <v>0</v>
      </c>
      <c r="AX28" s="364">
        <f t="shared" si="24"/>
        <v>0</v>
      </c>
      <c r="AY28" s="536" t="e">
        <f t="shared" si="25"/>
        <v>#DIV/0!</v>
      </c>
      <c r="AZ28" s="545">
        <f t="shared" si="26"/>
        <v>1.0324074074074074E-2</v>
      </c>
      <c r="BA28" s="258">
        <f t="shared" si="27"/>
        <v>19</v>
      </c>
      <c r="BB28" s="258">
        <f t="shared" si="28"/>
        <v>5</v>
      </c>
      <c r="BC28" s="365">
        <f t="shared" si="29"/>
        <v>14</v>
      </c>
    </row>
    <row r="29" spans="1:55" s="9" customFormat="1" ht="16.5" customHeight="1">
      <c r="A29" s="520">
        <v>20</v>
      </c>
      <c r="B29" s="803" t="s">
        <v>85</v>
      </c>
      <c r="C29" s="804">
        <v>0</v>
      </c>
      <c r="D29" s="519">
        <v>0</v>
      </c>
      <c r="E29" s="520">
        <v>0</v>
      </c>
      <c r="F29" s="805">
        <f t="shared" si="2"/>
        <v>0</v>
      </c>
      <c r="G29" s="519">
        <v>0</v>
      </c>
      <c r="H29" s="520">
        <v>0</v>
      </c>
      <c r="I29" s="520">
        <v>0</v>
      </c>
      <c r="J29" s="806">
        <v>0</v>
      </c>
      <c r="K29" s="807" t="e">
        <f t="shared" si="30"/>
        <v>#DIV/0!</v>
      </c>
      <c r="L29" s="808" t="e">
        <f t="shared" si="31"/>
        <v>#DIV/0!</v>
      </c>
      <c r="M29" s="520">
        <v>0</v>
      </c>
      <c r="N29" s="806">
        <v>0</v>
      </c>
      <c r="O29" s="520">
        <v>0</v>
      </c>
      <c r="P29" s="520">
        <v>0</v>
      </c>
      <c r="Q29" s="520">
        <v>0</v>
      </c>
      <c r="R29" s="805">
        <v>0</v>
      </c>
      <c r="S29" s="519">
        <v>0</v>
      </c>
      <c r="T29" s="520">
        <v>0</v>
      </c>
      <c r="U29" s="520">
        <f t="shared" si="32"/>
        <v>0</v>
      </c>
      <c r="V29" s="809" t="e">
        <f t="shared" si="33"/>
        <v>#DIV/0!</v>
      </c>
      <c r="W29" s="518"/>
      <c r="X29" s="519"/>
      <c r="Y29" s="520"/>
      <c r="Z29" s="515">
        <f t="shared" si="3"/>
        <v>0</v>
      </c>
      <c r="AA29" s="286">
        <v>20</v>
      </c>
      <c r="AB29" s="287" t="s">
        <v>85</v>
      </c>
      <c r="AD29" s="199">
        <f t="shared" si="4"/>
        <v>26</v>
      </c>
      <c r="AE29" s="512" t="str">
        <f t="shared" si="5"/>
        <v>Chris Marchese</v>
      </c>
      <c r="AF29" s="524">
        <f t="shared" si="6"/>
        <v>0</v>
      </c>
      <c r="AG29" s="513">
        <f t="shared" si="7"/>
        <v>0</v>
      </c>
      <c r="AH29" s="514">
        <f t="shared" si="8"/>
        <v>0</v>
      </c>
      <c r="AI29" s="528">
        <f t="shared" si="9"/>
        <v>0</v>
      </c>
      <c r="AJ29" s="515">
        <f t="shared" si="10"/>
        <v>0</v>
      </c>
      <c r="AK29" s="513">
        <f t="shared" si="11"/>
        <v>0</v>
      </c>
      <c r="AL29" s="515">
        <f t="shared" si="12"/>
        <v>0</v>
      </c>
      <c r="AM29" s="513">
        <f t="shared" si="13"/>
        <v>0</v>
      </c>
      <c r="AN29" s="514">
        <f t="shared" si="14"/>
        <v>0</v>
      </c>
      <c r="AO29" s="517" t="e">
        <f t="shared" si="15"/>
        <v>#DIV/0!</v>
      </c>
      <c r="AP29" s="533" t="e">
        <f t="shared" si="16"/>
        <v>#DIV/0!</v>
      </c>
      <c r="AQ29" s="513">
        <f t="shared" si="17"/>
        <v>0</v>
      </c>
      <c r="AR29" s="514">
        <f t="shared" si="18"/>
        <v>0</v>
      </c>
      <c r="AS29" s="514">
        <f t="shared" si="19"/>
        <v>0</v>
      </c>
      <c r="AT29" s="514">
        <f t="shared" si="20"/>
        <v>0</v>
      </c>
      <c r="AU29" s="515">
        <f t="shared" si="21"/>
        <v>0</v>
      </c>
      <c r="AV29" s="516">
        <f t="shared" si="22"/>
        <v>0</v>
      </c>
      <c r="AW29" s="514">
        <f t="shared" si="23"/>
        <v>0</v>
      </c>
      <c r="AX29" s="514">
        <f t="shared" si="24"/>
        <v>0</v>
      </c>
      <c r="AY29" s="538" t="e">
        <f t="shared" si="25"/>
        <v>#DIV/0!</v>
      </c>
      <c r="AZ29" s="544">
        <f t="shared" si="26"/>
        <v>0</v>
      </c>
      <c r="BA29" s="523">
        <f t="shared" si="27"/>
        <v>0</v>
      </c>
      <c r="BB29" s="523">
        <f t="shared" si="28"/>
        <v>0</v>
      </c>
      <c r="BC29" s="515">
        <f t="shared" si="29"/>
        <v>0</v>
      </c>
    </row>
    <row r="30" spans="1:55" s="9" customFormat="1" ht="16.5" customHeight="1">
      <c r="A30" s="523">
        <v>21</v>
      </c>
      <c r="B30" s="796" t="s">
        <v>86</v>
      </c>
      <c r="C30" s="797">
        <v>0</v>
      </c>
      <c r="D30" s="522">
        <v>0</v>
      </c>
      <c r="E30" s="523">
        <v>0</v>
      </c>
      <c r="F30" s="798">
        <f t="shared" si="2"/>
        <v>0</v>
      </c>
      <c r="G30" s="522">
        <v>0</v>
      </c>
      <c r="H30" s="523">
        <v>0</v>
      </c>
      <c r="I30" s="523">
        <v>0</v>
      </c>
      <c r="J30" s="799">
        <v>0</v>
      </c>
      <c r="K30" s="800" t="e">
        <f t="shared" si="30"/>
        <v>#DIV/0!</v>
      </c>
      <c r="L30" s="801" t="e">
        <f t="shared" si="31"/>
        <v>#DIV/0!</v>
      </c>
      <c r="M30" s="523">
        <v>0</v>
      </c>
      <c r="N30" s="799">
        <v>0</v>
      </c>
      <c r="O30" s="523">
        <v>0</v>
      </c>
      <c r="P30" s="523">
        <v>0</v>
      </c>
      <c r="Q30" s="523">
        <v>0</v>
      </c>
      <c r="R30" s="798">
        <v>0</v>
      </c>
      <c r="S30" s="522">
        <v>0</v>
      </c>
      <c r="T30" s="523">
        <v>0</v>
      </c>
      <c r="U30" s="523">
        <f t="shared" si="32"/>
        <v>0</v>
      </c>
      <c r="V30" s="802" t="e">
        <f t="shared" si="33"/>
        <v>#DIV/0!</v>
      </c>
      <c r="W30" s="521"/>
      <c r="X30" s="522"/>
      <c r="Y30" s="523"/>
      <c r="Z30" s="515">
        <f t="shared" si="3"/>
        <v>0</v>
      </c>
      <c r="AA30" s="255">
        <v>21</v>
      </c>
      <c r="AB30" s="262" t="s">
        <v>86</v>
      </c>
      <c r="AD30" s="363">
        <f t="shared" si="4"/>
        <v>27</v>
      </c>
      <c r="AE30" s="171" t="str">
        <f t="shared" si="5"/>
        <v>Daniel Clairmont</v>
      </c>
      <c r="AF30" s="413">
        <f t="shared" si="6"/>
        <v>1</v>
      </c>
      <c r="AG30" s="363">
        <f t="shared" si="7"/>
        <v>1</v>
      </c>
      <c r="AH30" s="364">
        <f t="shared" si="8"/>
        <v>3</v>
      </c>
      <c r="AI30" s="382">
        <f t="shared" si="9"/>
        <v>4</v>
      </c>
      <c r="AJ30" s="365">
        <f t="shared" si="10"/>
        <v>3</v>
      </c>
      <c r="AK30" s="363">
        <f t="shared" si="11"/>
        <v>0</v>
      </c>
      <c r="AL30" s="365">
        <f t="shared" si="12"/>
        <v>0</v>
      </c>
      <c r="AM30" s="363">
        <f t="shared" si="13"/>
        <v>0</v>
      </c>
      <c r="AN30" s="364">
        <f t="shared" si="14"/>
        <v>4</v>
      </c>
      <c r="AO30" s="384" t="e">
        <f t="shared" si="15"/>
        <v>#DIV/0!</v>
      </c>
      <c r="AP30" s="531">
        <f t="shared" si="16"/>
        <v>0.25</v>
      </c>
      <c r="AQ30" s="363">
        <f t="shared" si="17"/>
        <v>0</v>
      </c>
      <c r="AR30" s="364">
        <f t="shared" si="18"/>
        <v>0</v>
      </c>
      <c r="AS30" s="364">
        <f t="shared" si="19"/>
        <v>0</v>
      </c>
      <c r="AT30" s="364">
        <f t="shared" si="20"/>
        <v>0</v>
      </c>
      <c r="AU30" s="365">
        <f t="shared" si="21"/>
        <v>0</v>
      </c>
      <c r="AV30" s="381">
        <f t="shared" si="22"/>
        <v>0</v>
      </c>
      <c r="AW30" s="364">
        <f t="shared" si="23"/>
        <v>0</v>
      </c>
      <c r="AX30" s="364">
        <f t="shared" si="24"/>
        <v>0</v>
      </c>
      <c r="AY30" s="537" t="e">
        <f t="shared" si="25"/>
        <v>#DIV/0!</v>
      </c>
      <c r="AZ30" s="543">
        <f t="shared" si="26"/>
        <v>1.2083333333333333E-2</v>
      </c>
      <c r="BA30" s="258">
        <f t="shared" si="27"/>
        <v>22</v>
      </c>
      <c r="BB30" s="258">
        <f t="shared" si="28"/>
        <v>5</v>
      </c>
      <c r="BC30" s="365">
        <f t="shared" si="29"/>
        <v>17</v>
      </c>
    </row>
    <row r="31" spans="1:55" s="9" customFormat="1" ht="16.5" customHeight="1">
      <c r="A31" s="520">
        <v>22</v>
      </c>
      <c r="B31" s="803" t="s">
        <v>87</v>
      </c>
      <c r="C31" s="804">
        <v>0</v>
      </c>
      <c r="D31" s="519">
        <v>0</v>
      </c>
      <c r="E31" s="520">
        <v>0</v>
      </c>
      <c r="F31" s="805">
        <f t="shared" si="2"/>
        <v>0</v>
      </c>
      <c r="G31" s="519">
        <v>0</v>
      </c>
      <c r="H31" s="520">
        <v>0</v>
      </c>
      <c r="I31" s="520">
        <v>0</v>
      </c>
      <c r="J31" s="806">
        <v>0</v>
      </c>
      <c r="K31" s="807" t="e">
        <f t="shared" si="30"/>
        <v>#DIV/0!</v>
      </c>
      <c r="L31" s="808" t="e">
        <f t="shared" si="31"/>
        <v>#DIV/0!</v>
      </c>
      <c r="M31" s="520">
        <v>0</v>
      </c>
      <c r="N31" s="806">
        <v>0</v>
      </c>
      <c r="O31" s="520">
        <v>0</v>
      </c>
      <c r="P31" s="520">
        <v>0</v>
      </c>
      <c r="Q31" s="520">
        <v>0</v>
      </c>
      <c r="R31" s="805">
        <v>0</v>
      </c>
      <c r="S31" s="519">
        <v>0</v>
      </c>
      <c r="T31" s="520">
        <v>0</v>
      </c>
      <c r="U31" s="520">
        <f t="shared" si="32"/>
        <v>0</v>
      </c>
      <c r="V31" s="809" t="e">
        <f t="shared" si="33"/>
        <v>#DIV/0!</v>
      </c>
      <c r="W31" s="518"/>
      <c r="X31" s="519"/>
      <c r="Y31" s="520"/>
      <c r="Z31" s="515">
        <f t="shared" si="3"/>
        <v>0</v>
      </c>
      <c r="AA31" s="286">
        <v>22</v>
      </c>
      <c r="AB31" s="287" t="s">
        <v>87</v>
      </c>
      <c r="AD31" s="363">
        <f t="shared" ref="AD31:AI31" si="34">A37</f>
        <v>42</v>
      </c>
      <c r="AE31" s="171" t="str">
        <f t="shared" si="34"/>
        <v>Jason Kelly</v>
      </c>
      <c r="AF31" s="413">
        <f t="shared" si="34"/>
        <v>1</v>
      </c>
      <c r="AG31" s="363">
        <f t="shared" si="34"/>
        <v>0</v>
      </c>
      <c r="AH31" s="364">
        <f t="shared" si="34"/>
        <v>0</v>
      </c>
      <c r="AI31" s="382">
        <f t="shared" si="34"/>
        <v>0</v>
      </c>
      <c r="AJ31" s="365">
        <f>H37</f>
        <v>-1</v>
      </c>
      <c r="AK31" s="363">
        <f>G37</f>
        <v>0</v>
      </c>
      <c r="AL31" s="365">
        <f>R37</f>
        <v>0</v>
      </c>
      <c r="AM31" s="363">
        <f t="shared" ref="AM31:AU31" si="35">I37</f>
        <v>0</v>
      </c>
      <c r="AN31" s="364">
        <f t="shared" si="35"/>
        <v>0</v>
      </c>
      <c r="AO31" s="384" t="e">
        <f t="shared" si="35"/>
        <v>#DIV/0!</v>
      </c>
      <c r="AP31" s="531" t="e">
        <f t="shared" si="35"/>
        <v>#DIV/0!</v>
      </c>
      <c r="AQ31" s="363">
        <f t="shared" si="35"/>
        <v>0</v>
      </c>
      <c r="AR31" s="364">
        <f t="shared" si="35"/>
        <v>0</v>
      </c>
      <c r="AS31" s="364">
        <f t="shared" si="35"/>
        <v>0</v>
      </c>
      <c r="AT31" s="364">
        <f t="shared" si="35"/>
        <v>0</v>
      </c>
      <c r="AU31" s="365">
        <f t="shared" si="35"/>
        <v>0</v>
      </c>
      <c r="AV31" s="381">
        <f t="shared" ref="AV31:BC31" si="36">S37</f>
        <v>5</v>
      </c>
      <c r="AW31" s="364">
        <f t="shared" si="36"/>
        <v>0</v>
      </c>
      <c r="AX31" s="364">
        <f t="shared" si="36"/>
        <v>5</v>
      </c>
      <c r="AY31" s="536">
        <f t="shared" si="36"/>
        <v>1</v>
      </c>
      <c r="AZ31" s="543">
        <f t="shared" si="36"/>
        <v>7.7777777777777767E-3</v>
      </c>
      <c r="BA31" s="258">
        <f t="shared" si="36"/>
        <v>5</v>
      </c>
      <c r="BB31" s="258">
        <f t="shared" si="36"/>
        <v>4</v>
      </c>
      <c r="BC31" s="365">
        <f t="shared" si="36"/>
        <v>1</v>
      </c>
    </row>
    <row r="32" spans="1:55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2"/>
        <v>0</v>
      </c>
      <c r="G32" s="255">
        <v>0</v>
      </c>
      <c r="H32" s="256">
        <v>-1</v>
      </c>
      <c r="I32" s="256">
        <v>0</v>
      </c>
      <c r="J32" s="732">
        <v>2</v>
      </c>
      <c r="K32" s="755" t="e">
        <f t="shared" si="30"/>
        <v>#DIV/0!</v>
      </c>
      <c r="L32" s="756">
        <f t="shared" si="31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32"/>
        <v>0</v>
      </c>
      <c r="V32" s="763" t="e">
        <f t="shared" si="33"/>
        <v>#DIV/0!</v>
      </c>
      <c r="W32" s="264">
        <v>7.5810185185185182E-3</v>
      </c>
      <c r="X32" s="255">
        <v>5</v>
      </c>
      <c r="Y32" s="256">
        <v>5</v>
      </c>
      <c r="Z32" s="236">
        <f t="shared" si="3"/>
        <v>0</v>
      </c>
      <c r="AA32" s="255">
        <v>23</v>
      </c>
      <c r="AB32" s="262" t="s">
        <v>88</v>
      </c>
      <c r="AD32" s="201">
        <f t="shared" ref="AD32:AI32" si="37">A39</f>
        <v>72</v>
      </c>
      <c r="AE32" s="171" t="str">
        <f t="shared" si="37"/>
        <v>Michael Fine</v>
      </c>
      <c r="AF32" s="413">
        <f t="shared" si="37"/>
        <v>1</v>
      </c>
      <c r="AG32" s="363">
        <f t="shared" si="37"/>
        <v>3</v>
      </c>
      <c r="AH32" s="364">
        <f t="shared" si="37"/>
        <v>0</v>
      </c>
      <c r="AI32" s="382">
        <f t="shared" si="37"/>
        <v>3</v>
      </c>
      <c r="AJ32" s="365">
        <f>H39</f>
        <v>2</v>
      </c>
      <c r="AK32" s="363">
        <f>G39</f>
        <v>0</v>
      </c>
      <c r="AL32" s="365">
        <f>R39</f>
        <v>0</v>
      </c>
      <c r="AM32" s="363">
        <f t="shared" ref="AM32:AU32" si="38">I39</f>
        <v>0</v>
      </c>
      <c r="AN32" s="364">
        <f t="shared" si="38"/>
        <v>6</v>
      </c>
      <c r="AO32" s="384" t="e">
        <f t="shared" si="38"/>
        <v>#DIV/0!</v>
      </c>
      <c r="AP32" s="531">
        <f t="shared" si="38"/>
        <v>0.5</v>
      </c>
      <c r="AQ32" s="363">
        <f t="shared" si="38"/>
        <v>0</v>
      </c>
      <c r="AR32" s="364">
        <f t="shared" si="38"/>
        <v>0</v>
      </c>
      <c r="AS32" s="364">
        <f t="shared" si="38"/>
        <v>0</v>
      </c>
      <c r="AT32" s="364">
        <f t="shared" si="38"/>
        <v>0</v>
      </c>
      <c r="AU32" s="365">
        <f t="shared" si="38"/>
        <v>0</v>
      </c>
      <c r="AV32" s="381">
        <f t="shared" ref="AV32:BC32" si="39">S39</f>
        <v>5</v>
      </c>
      <c r="AW32" s="364">
        <f t="shared" si="39"/>
        <v>9</v>
      </c>
      <c r="AX32" s="364">
        <f t="shared" si="39"/>
        <v>14</v>
      </c>
      <c r="AY32" s="536">
        <f t="shared" si="39"/>
        <v>0.35714285714285715</v>
      </c>
      <c r="AZ32" s="545">
        <f t="shared" si="39"/>
        <v>1.1944444444444445E-2</v>
      </c>
      <c r="BA32" s="540">
        <f t="shared" si="39"/>
        <v>8</v>
      </c>
      <c r="BB32" s="258">
        <f t="shared" si="39"/>
        <v>4</v>
      </c>
      <c r="BC32" s="365">
        <f t="shared" si="39"/>
        <v>4</v>
      </c>
    </row>
    <row r="33" spans="1:55" s="9" customFormat="1" ht="16.5" customHeight="1">
      <c r="A33" s="258">
        <v>25</v>
      </c>
      <c r="B33" s="730" t="s">
        <v>89</v>
      </c>
      <c r="C33" s="317">
        <v>1</v>
      </c>
      <c r="D33" s="286">
        <v>2</v>
      </c>
      <c r="E33" s="258">
        <v>0</v>
      </c>
      <c r="F33" s="727">
        <f t="shared" si="2"/>
        <v>2</v>
      </c>
      <c r="G33" s="286">
        <v>0</v>
      </c>
      <c r="H33" s="258">
        <v>3</v>
      </c>
      <c r="I33" s="258">
        <v>0</v>
      </c>
      <c r="J33" s="731">
        <v>10</v>
      </c>
      <c r="K33" s="757" t="e">
        <f t="shared" si="30"/>
        <v>#DIV/0!</v>
      </c>
      <c r="L33" s="758">
        <f t="shared" si="31"/>
        <v>0.2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32"/>
        <v>0</v>
      </c>
      <c r="V33" s="762" t="e">
        <f t="shared" si="33"/>
        <v>#DIV/0!</v>
      </c>
      <c r="W33" s="265">
        <v>1.0324074074074074E-2</v>
      </c>
      <c r="X33" s="286">
        <v>19</v>
      </c>
      <c r="Y33" s="258">
        <v>5</v>
      </c>
      <c r="Z33" s="365">
        <f t="shared" si="3"/>
        <v>14</v>
      </c>
      <c r="AA33" s="286">
        <v>25</v>
      </c>
      <c r="AB33" s="287" t="s">
        <v>89</v>
      </c>
      <c r="AD33" s="199"/>
      <c r="AE33" s="418"/>
      <c r="AF33" s="316"/>
      <c r="AG33" s="221"/>
      <c r="AH33" s="504"/>
      <c r="AI33" s="379"/>
      <c r="AJ33" s="236"/>
      <c r="AK33" s="221"/>
      <c r="AL33" s="236"/>
      <c r="AM33" s="221"/>
      <c r="AN33" s="504"/>
      <c r="AO33" s="66"/>
      <c r="AP33" s="532"/>
      <c r="AQ33" s="221"/>
      <c r="AR33" s="504"/>
      <c r="AS33" s="504"/>
      <c r="AT33" s="504"/>
      <c r="AU33" s="236"/>
      <c r="AV33" s="505"/>
      <c r="AW33" s="504"/>
      <c r="AX33" s="504"/>
      <c r="AY33" s="537"/>
      <c r="AZ33" s="542"/>
      <c r="BA33" s="256"/>
      <c r="BB33" s="256"/>
      <c r="BC33" s="236"/>
    </row>
    <row r="34" spans="1:55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2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0"/>
        <v>#DIV/0!</v>
      </c>
      <c r="L34" s="801" t="e">
        <f t="shared" si="31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32"/>
        <v>0</v>
      </c>
      <c r="V34" s="802" t="e">
        <f t="shared" si="33"/>
        <v>#DIV/0!</v>
      </c>
      <c r="W34" s="521"/>
      <c r="X34" s="522"/>
      <c r="Y34" s="523"/>
      <c r="Z34" s="515">
        <f t="shared" si="3"/>
        <v>0</v>
      </c>
      <c r="AA34" s="255">
        <v>26</v>
      </c>
      <c r="AB34" s="262" t="s">
        <v>90</v>
      </c>
      <c r="AD34" s="202"/>
      <c r="AE34" s="47"/>
      <c r="AF34" s="316"/>
      <c r="AG34" s="221"/>
      <c r="AH34" s="504"/>
      <c r="AI34" s="379"/>
      <c r="AJ34" s="236"/>
      <c r="AK34" s="221"/>
      <c r="AL34" s="236"/>
      <c r="AM34" s="221"/>
      <c r="AN34" s="504"/>
      <c r="AO34" s="66"/>
      <c r="AP34" s="532"/>
      <c r="AQ34" s="221"/>
      <c r="AR34" s="504"/>
      <c r="AS34" s="504"/>
      <c r="AT34" s="504"/>
      <c r="AU34" s="236"/>
      <c r="AV34" s="505"/>
      <c r="AW34" s="504"/>
      <c r="AX34" s="504"/>
      <c r="AY34" s="537"/>
      <c r="AZ34" s="542"/>
      <c r="BA34" s="256"/>
      <c r="BB34" s="256"/>
      <c r="BC34" s="236"/>
    </row>
    <row r="35" spans="1:55" s="9" customFormat="1" ht="16.5" customHeight="1">
      <c r="A35" s="258">
        <v>27</v>
      </c>
      <c r="B35" s="730" t="s">
        <v>91</v>
      </c>
      <c r="C35" s="317">
        <v>1</v>
      </c>
      <c r="D35" s="286">
        <v>1</v>
      </c>
      <c r="E35" s="258">
        <v>3</v>
      </c>
      <c r="F35" s="727">
        <f t="shared" si="2"/>
        <v>4</v>
      </c>
      <c r="G35" s="286">
        <v>0</v>
      </c>
      <c r="H35" s="258">
        <v>3</v>
      </c>
      <c r="I35" s="258">
        <v>0</v>
      </c>
      <c r="J35" s="731">
        <v>4</v>
      </c>
      <c r="K35" s="757" t="e">
        <f t="shared" si="30"/>
        <v>#DIV/0!</v>
      </c>
      <c r="L35" s="758">
        <f t="shared" si="31"/>
        <v>0.25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32"/>
        <v>0</v>
      </c>
      <c r="V35" s="762" t="e">
        <f t="shared" si="33"/>
        <v>#DIV/0!</v>
      </c>
      <c r="W35" s="265">
        <v>1.2083333333333333E-2</v>
      </c>
      <c r="X35" s="286">
        <v>22</v>
      </c>
      <c r="Y35" s="258">
        <v>5</v>
      </c>
      <c r="Z35" s="365">
        <f t="shared" si="3"/>
        <v>17</v>
      </c>
      <c r="AA35" s="286">
        <v>27</v>
      </c>
      <c r="AB35" s="287" t="s">
        <v>91</v>
      </c>
      <c r="AD35" s="202"/>
      <c r="AE35" s="47"/>
      <c r="AF35" s="525"/>
      <c r="AG35" s="221"/>
      <c r="AH35" s="504"/>
      <c r="AI35" s="379"/>
      <c r="AJ35" s="282"/>
      <c r="AK35" s="221"/>
      <c r="AL35" s="282"/>
      <c r="AM35" s="534"/>
      <c r="AN35" s="72"/>
      <c r="AO35" s="72"/>
      <c r="AP35" s="282"/>
      <c r="AQ35" s="534"/>
      <c r="AR35" s="72"/>
      <c r="AS35" s="72"/>
      <c r="AT35" s="72"/>
      <c r="AU35" s="282"/>
      <c r="AV35" s="268"/>
      <c r="AW35" s="72"/>
      <c r="AX35" s="72"/>
      <c r="AY35" s="529"/>
      <c r="AZ35" s="543"/>
      <c r="BA35" s="258"/>
      <c r="BB35" s="258"/>
      <c r="BC35" s="277"/>
    </row>
    <row r="36" spans="1:55" s="9" customFormat="1" ht="16.5" customHeight="1" thickBot="1">
      <c r="A36" s="256">
        <v>41</v>
      </c>
      <c r="B36" s="729" t="s">
        <v>92</v>
      </c>
      <c r="C36" s="318">
        <v>1</v>
      </c>
      <c r="D36" s="255">
        <v>0</v>
      </c>
      <c r="E36" s="256">
        <v>1</v>
      </c>
      <c r="F36" s="346">
        <f t="shared" si="2"/>
        <v>1</v>
      </c>
      <c r="G36" s="255">
        <v>0</v>
      </c>
      <c r="H36" s="256">
        <v>3</v>
      </c>
      <c r="I36" s="256">
        <v>0</v>
      </c>
      <c r="J36" s="732">
        <v>0</v>
      </c>
      <c r="K36" s="755" t="e">
        <f t="shared" si="30"/>
        <v>#DIV/0!</v>
      </c>
      <c r="L36" s="756" t="e">
        <f t="shared" si="31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32"/>
        <v>0</v>
      </c>
      <c r="V36" s="763" t="e">
        <f t="shared" si="33"/>
        <v>#DIV/0!</v>
      </c>
      <c r="W36" s="264">
        <v>1.4305555555555557E-2</v>
      </c>
      <c r="X36" s="255">
        <v>16</v>
      </c>
      <c r="Y36" s="256">
        <v>9</v>
      </c>
      <c r="Z36" s="236">
        <f t="shared" si="3"/>
        <v>7</v>
      </c>
      <c r="AA36" s="255">
        <v>41</v>
      </c>
      <c r="AB36" s="262" t="s">
        <v>92</v>
      </c>
      <c r="AD36" s="272"/>
      <c r="AE36" s="225" t="str">
        <f>B42</f>
        <v>TOTALS:</v>
      </c>
      <c r="AF36" s="526">
        <f>C42</f>
        <v>18</v>
      </c>
      <c r="AG36" s="240">
        <f>D42</f>
        <v>9</v>
      </c>
      <c r="AH36" s="213">
        <f>E42</f>
        <v>10</v>
      </c>
      <c r="AI36" s="526">
        <f>F42</f>
        <v>18</v>
      </c>
      <c r="AJ36" s="241">
        <f>H42</f>
        <v>29</v>
      </c>
      <c r="AK36" s="240">
        <f>G42</f>
        <v>0</v>
      </c>
      <c r="AL36" s="241">
        <f>R42</f>
        <v>0</v>
      </c>
      <c r="AM36" s="240">
        <f t="shared" ref="AM36:AU36" si="40">I42</f>
        <v>0</v>
      </c>
      <c r="AN36" s="213">
        <f t="shared" si="40"/>
        <v>45</v>
      </c>
      <c r="AO36" s="273" t="e">
        <f t="shared" si="40"/>
        <v>#DIV/0!</v>
      </c>
      <c r="AP36" s="535">
        <f t="shared" si="40"/>
        <v>0.2</v>
      </c>
      <c r="AQ36" s="240">
        <f t="shared" si="40"/>
        <v>0</v>
      </c>
      <c r="AR36" s="213">
        <f t="shared" si="40"/>
        <v>0</v>
      </c>
      <c r="AS36" s="213">
        <f t="shared" si="40"/>
        <v>0</v>
      </c>
      <c r="AT36" s="213">
        <f t="shared" si="40"/>
        <v>0</v>
      </c>
      <c r="AU36" s="241">
        <f t="shared" si="40"/>
        <v>0</v>
      </c>
      <c r="AV36" s="398">
        <f>S42</f>
        <v>33</v>
      </c>
      <c r="AW36" s="213">
        <f>T42</f>
        <v>13</v>
      </c>
      <c r="AX36" s="213">
        <f>U42</f>
        <v>46</v>
      </c>
      <c r="AY36" s="539">
        <f>V42</f>
        <v>0.71739130434782605</v>
      </c>
      <c r="AZ36" s="547">
        <f>SUM(AZ16:AZ35)</f>
        <v>0.1121412037037037</v>
      </c>
      <c r="BA36" s="261">
        <f>SUM(BA16:BA35)</f>
        <v>118</v>
      </c>
      <c r="BB36" s="261">
        <f>SUM(BB16:BB35)</f>
        <v>61</v>
      </c>
      <c r="BC36" s="278">
        <f>Z42</f>
        <v>-6</v>
      </c>
    </row>
    <row r="37" spans="1:55" s="9" customFormat="1" ht="16.5" customHeight="1" thickTop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2"/>
        <v>0</v>
      </c>
      <c r="G37" s="286">
        <v>0</v>
      </c>
      <c r="H37" s="258">
        <v>-1</v>
      </c>
      <c r="I37" s="258">
        <v>0</v>
      </c>
      <c r="J37" s="731">
        <v>0</v>
      </c>
      <c r="K37" s="757" t="e">
        <f t="shared" si="30"/>
        <v>#DIV/0!</v>
      </c>
      <c r="L37" s="758" t="e">
        <f t="shared" si="31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5</v>
      </c>
      <c r="T37" s="258">
        <v>0</v>
      </c>
      <c r="U37" s="258">
        <f t="shared" si="32"/>
        <v>5</v>
      </c>
      <c r="V37" s="762">
        <f t="shared" si="33"/>
        <v>1</v>
      </c>
      <c r="W37" s="265">
        <v>7.7777777777777767E-3</v>
      </c>
      <c r="X37" s="286">
        <v>5</v>
      </c>
      <c r="Y37" s="258">
        <v>4</v>
      </c>
      <c r="Z37" s="365">
        <f t="shared" si="3"/>
        <v>1</v>
      </c>
      <c r="AA37" s="255">
        <v>42</v>
      </c>
      <c r="AB37" s="262" t="s">
        <v>93</v>
      </c>
    </row>
    <row r="38" spans="1:55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2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0"/>
        <v>#DIV/0!</v>
      </c>
      <c r="L38" s="756" t="e">
        <f t="shared" si="31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32"/>
        <v>0</v>
      </c>
      <c r="V38" s="763" t="e">
        <f t="shared" si="33"/>
        <v>#DIV/0!</v>
      </c>
      <c r="W38" s="264">
        <v>1.0937500000000001E-2</v>
      </c>
      <c r="X38" s="255">
        <v>8</v>
      </c>
      <c r="Y38" s="256">
        <v>7</v>
      </c>
      <c r="Z38" s="236">
        <f t="shared" si="3"/>
        <v>1</v>
      </c>
      <c r="AA38" s="255">
        <v>44</v>
      </c>
      <c r="AB38" s="262" t="s">
        <v>94</v>
      </c>
    </row>
    <row r="39" spans="1:55" s="9" customFormat="1" ht="16.5" customHeight="1">
      <c r="A39" s="258">
        <v>72</v>
      </c>
      <c r="B39" s="730" t="s">
        <v>95</v>
      </c>
      <c r="C39" s="317">
        <v>1</v>
      </c>
      <c r="D39" s="286">
        <v>3</v>
      </c>
      <c r="E39" s="258">
        <v>0</v>
      </c>
      <c r="F39" s="727">
        <f t="shared" si="2"/>
        <v>3</v>
      </c>
      <c r="G39" s="286">
        <v>0</v>
      </c>
      <c r="H39" s="258">
        <v>2</v>
      </c>
      <c r="I39" s="258">
        <v>0</v>
      </c>
      <c r="J39" s="731">
        <v>6</v>
      </c>
      <c r="K39" s="757" t="e">
        <f t="shared" si="30"/>
        <v>#DIV/0!</v>
      </c>
      <c r="L39" s="758">
        <f t="shared" si="31"/>
        <v>0.5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5</v>
      </c>
      <c r="T39" s="258">
        <v>9</v>
      </c>
      <c r="U39" s="258">
        <f t="shared" si="32"/>
        <v>14</v>
      </c>
      <c r="V39" s="762">
        <f t="shared" si="33"/>
        <v>0.35714285714285715</v>
      </c>
      <c r="W39" s="265">
        <v>1.1944444444444445E-2</v>
      </c>
      <c r="X39" s="286">
        <v>8</v>
      </c>
      <c r="Y39" s="258">
        <v>4</v>
      </c>
      <c r="Z39" s="365">
        <f t="shared" si="3"/>
        <v>4</v>
      </c>
      <c r="AA39" s="288">
        <v>72</v>
      </c>
      <c r="AB39" s="262" t="s">
        <v>95</v>
      </c>
    </row>
    <row r="40" spans="1:55" s="9" customFormat="1" ht="16.5" customHeight="1">
      <c r="A40" s="523">
        <v>12</v>
      </c>
      <c r="B40" s="796" t="s">
        <v>244</v>
      </c>
      <c r="C40" s="797">
        <v>0</v>
      </c>
      <c r="D40" s="522"/>
      <c r="E40" s="523"/>
      <c r="F40" s="798"/>
      <c r="G40" s="522"/>
      <c r="H40" s="523"/>
      <c r="I40" s="523"/>
      <c r="J40" s="799"/>
      <c r="K40" s="800"/>
      <c r="L40" s="801"/>
      <c r="M40" s="523"/>
      <c r="N40" s="799"/>
      <c r="O40" s="523"/>
      <c r="P40" s="523"/>
      <c r="Q40" s="523"/>
      <c r="R40" s="798"/>
      <c r="S40" s="522"/>
      <c r="T40" s="523"/>
      <c r="U40" s="523"/>
      <c r="V40" s="802"/>
      <c r="W40" s="521"/>
      <c r="X40" s="522"/>
      <c r="Y40" s="523"/>
      <c r="Z40" s="515">
        <f t="shared" si="3"/>
        <v>0</v>
      </c>
    </row>
    <row r="41" spans="1:55" s="9" customFormat="1" ht="16.5" customHeight="1">
      <c r="A41" s="258">
        <v>24</v>
      </c>
      <c r="B41" s="730" t="s">
        <v>243</v>
      </c>
      <c r="C41" s="317">
        <v>1</v>
      </c>
      <c r="D41" s="286">
        <v>0</v>
      </c>
      <c r="E41" s="258">
        <v>1</v>
      </c>
      <c r="F41" s="727"/>
      <c r="G41" s="286"/>
      <c r="H41" s="258">
        <v>2</v>
      </c>
      <c r="I41" s="258">
        <v>0</v>
      </c>
      <c r="J41" s="731">
        <v>1</v>
      </c>
      <c r="K41" s="757">
        <v>0</v>
      </c>
      <c r="L41" s="758"/>
      <c r="M41" s="258">
        <v>0</v>
      </c>
      <c r="N41" s="731">
        <v>0</v>
      </c>
      <c r="O41" s="258">
        <v>0</v>
      </c>
      <c r="P41" s="258">
        <v>0</v>
      </c>
      <c r="Q41" s="258">
        <v>0</v>
      </c>
      <c r="R41" s="727">
        <v>0</v>
      </c>
      <c r="S41" s="286">
        <v>1</v>
      </c>
      <c r="T41" s="258">
        <v>0</v>
      </c>
      <c r="U41" s="258">
        <v>0</v>
      </c>
      <c r="V41" s="762"/>
      <c r="W41" s="265">
        <v>8.2523148148148148E-3</v>
      </c>
      <c r="X41" s="286">
        <v>6</v>
      </c>
      <c r="Y41" s="258">
        <v>2</v>
      </c>
      <c r="Z41" s="277">
        <f>X41-Y41</f>
        <v>4</v>
      </c>
    </row>
    <row r="42" spans="1:55" s="9" customFormat="1" ht="16.5" customHeight="1" thickBot="1">
      <c r="A42" s="261"/>
      <c r="B42" s="728" t="s">
        <v>14</v>
      </c>
      <c r="C42" s="259">
        <f>SUM(C16:C41)</f>
        <v>18</v>
      </c>
      <c r="D42" s="260">
        <f>SUM(D16:D41)</f>
        <v>9</v>
      </c>
      <c r="E42" s="261">
        <f>SUM(E16:E41)</f>
        <v>10</v>
      </c>
      <c r="F42" s="728">
        <f>SUM(F16:F40)</f>
        <v>18</v>
      </c>
      <c r="G42" s="260">
        <f>SUM(G16:G40)</f>
        <v>0</v>
      </c>
      <c r="H42" s="261">
        <f>SUM(H16:H41)</f>
        <v>29</v>
      </c>
      <c r="I42" s="261">
        <f>SUM(I16:I41)</f>
        <v>0</v>
      </c>
      <c r="J42" s="733">
        <f>SUM(J16:J41)</f>
        <v>45</v>
      </c>
      <c r="K42" s="759" t="e">
        <f>(J42/I42)</f>
        <v>#DIV/0!</v>
      </c>
      <c r="L42" s="760">
        <f>(D42/J42)</f>
        <v>0.2</v>
      </c>
      <c r="M42" s="261">
        <f t="shared" ref="M42:T42" si="41">SUM(M16:M41)</f>
        <v>0</v>
      </c>
      <c r="N42" s="733">
        <f t="shared" si="41"/>
        <v>0</v>
      </c>
      <c r="O42" s="261">
        <f t="shared" si="41"/>
        <v>0</v>
      </c>
      <c r="P42" s="261">
        <f t="shared" si="41"/>
        <v>0</v>
      </c>
      <c r="Q42" s="261">
        <f t="shared" si="41"/>
        <v>0</v>
      </c>
      <c r="R42" s="728">
        <f t="shared" si="41"/>
        <v>0</v>
      </c>
      <c r="S42" s="260">
        <f t="shared" si="41"/>
        <v>33</v>
      </c>
      <c r="T42" s="261">
        <f t="shared" si="41"/>
        <v>13</v>
      </c>
      <c r="U42" s="261">
        <f>S42+T42</f>
        <v>46</v>
      </c>
      <c r="V42" s="764">
        <f>S42/(S42+T42)</f>
        <v>0.71739130434782605</v>
      </c>
      <c r="W42" s="259">
        <v>0</v>
      </c>
      <c r="X42" s="260">
        <v>0</v>
      </c>
      <c r="Y42" s="261">
        <v>0</v>
      </c>
      <c r="Z42" s="278">
        <v>-6</v>
      </c>
    </row>
    <row r="43" spans="1:55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55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55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55" s="9" customFormat="1" ht="16.5" customHeight="1">
      <c r="A46" s="699"/>
      <c r="B46" s="699"/>
      <c r="C46" s="692">
        <f>D42</f>
        <v>9</v>
      </c>
      <c r="D46" s="24">
        <f>C46/C12</f>
        <v>9</v>
      </c>
      <c r="E46" s="699"/>
      <c r="F46" s="692">
        <f>H12+I12</f>
        <v>1</v>
      </c>
      <c r="G46" s="24">
        <f>F46/C12</f>
        <v>1</v>
      </c>
      <c r="H46" s="699"/>
      <c r="I46" s="692">
        <f>J42</f>
        <v>45</v>
      </c>
      <c r="J46" s="24"/>
      <c r="K46" s="692"/>
      <c r="L46" s="72"/>
      <c r="M46" s="699"/>
      <c r="N46" s="692">
        <f>E12</f>
        <v>29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55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55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v>2</v>
      </c>
      <c r="E49" s="699"/>
      <c r="F49" s="14"/>
      <c r="G49" s="15"/>
      <c r="H49" s="699"/>
      <c r="I49" s="43" t="s">
        <v>38</v>
      </c>
      <c r="J49" s="692">
        <v>6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3</v>
      </c>
      <c r="E50" s="699"/>
      <c r="F50" s="45"/>
      <c r="G50" s="65"/>
      <c r="H50" s="699"/>
      <c r="I50" s="45" t="s">
        <v>39</v>
      </c>
      <c r="J50" s="65">
        <v>6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0.66666666666666663</v>
      </c>
      <c r="E51" s="699"/>
      <c r="F51" s="72"/>
      <c r="G51" s="72"/>
      <c r="H51" s="699"/>
      <c r="I51" s="158" t="s">
        <v>40</v>
      </c>
      <c r="J51" s="154">
        <f>(J49/J50)</f>
        <v>1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  <row r="56" spans="1:26" ht="16.5" customHeight="1">
      <c r="B56" s="293" t="s">
        <v>255</v>
      </c>
      <c r="C56" s="826"/>
      <c r="D56" s="826"/>
      <c r="E56" s="826"/>
      <c r="F56" s="826"/>
      <c r="G56" s="826"/>
      <c r="I56" s="293" t="s">
        <v>256</v>
      </c>
      <c r="J56" s="293"/>
      <c r="K56" s="293"/>
      <c r="L56" s="827"/>
      <c r="M56" s="293"/>
      <c r="N56" s="293"/>
      <c r="O56" s="293"/>
      <c r="P56" s="293"/>
      <c r="R56" s="293" t="s">
        <v>257</v>
      </c>
      <c r="S56" s="293"/>
      <c r="T56" s="293"/>
      <c r="U56" s="293"/>
      <c r="V56" s="827"/>
      <c r="W56" s="828"/>
      <c r="X56" s="828"/>
      <c r="Y56" s="828"/>
    </row>
    <row r="77" spans="2:23" ht="16.5" customHeight="1">
      <c r="B77" s="823"/>
      <c r="C77" s="1" t="s">
        <v>55</v>
      </c>
      <c r="E77" s="1" t="s">
        <v>258</v>
      </c>
      <c r="K77" s="1" t="s">
        <v>55</v>
      </c>
      <c r="M77" s="1" t="s">
        <v>258</v>
      </c>
      <c r="U77" s="823" t="s">
        <v>55</v>
      </c>
      <c r="W77" s="1" t="s">
        <v>258</v>
      </c>
    </row>
    <row r="78" spans="2:23" ht="16.5" customHeight="1">
      <c r="C78" s="1">
        <v>13</v>
      </c>
      <c r="D78" s="1" t="s">
        <v>174</v>
      </c>
      <c r="E78" s="822">
        <v>11</v>
      </c>
      <c r="K78" s="1">
        <v>14</v>
      </c>
      <c r="L78" s="824" t="s">
        <v>174</v>
      </c>
      <c r="M78" s="822">
        <v>9</v>
      </c>
      <c r="U78" s="1">
        <v>14</v>
      </c>
      <c r="V78" s="825" t="s">
        <v>174</v>
      </c>
      <c r="W78" s="822">
        <v>7</v>
      </c>
    </row>
    <row r="79" spans="2:23" ht="16.5" customHeight="1">
      <c r="C79" s="1">
        <v>3</v>
      </c>
      <c r="D79" s="1" t="s">
        <v>37</v>
      </c>
      <c r="E79" s="822">
        <v>0</v>
      </c>
      <c r="K79" s="1">
        <v>5</v>
      </c>
      <c r="L79" s="824" t="s">
        <v>37</v>
      </c>
      <c r="M79" s="822">
        <v>1</v>
      </c>
      <c r="U79" s="1">
        <v>1</v>
      </c>
      <c r="V79" s="825" t="s">
        <v>37</v>
      </c>
      <c r="W79" s="822">
        <v>0</v>
      </c>
    </row>
    <row r="80" spans="2:23" ht="16.5" customHeight="1">
      <c r="L80" s="824"/>
    </row>
    <row r="81" spans="12:12" ht="16.5" customHeight="1">
      <c r="L81" s="824"/>
    </row>
    <row r="82" spans="12:12" ht="16.5" customHeight="1">
      <c r="L82" s="824"/>
    </row>
    <row r="83" spans="12:12" ht="16.5" customHeight="1">
      <c r="L83" s="824"/>
    </row>
    <row r="84" spans="12:12" ht="16.5" customHeight="1">
      <c r="L84" s="824"/>
    </row>
  </sheetData>
  <mergeCells count="13">
    <mergeCell ref="T11:V12"/>
    <mergeCell ref="AM13:AP14"/>
    <mergeCell ref="AQ13:AU14"/>
    <mergeCell ref="AV13:AY14"/>
    <mergeCell ref="AZ13:BC14"/>
    <mergeCell ref="AD13:AE14"/>
    <mergeCell ref="AG13:AJ14"/>
    <mergeCell ref="AK13:AL14"/>
    <mergeCell ref="J1:K1"/>
    <mergeCell ref="A1:D1"/>
    <mergeCell ref="J2:K2"/>
    <mergeCell ref="A3:B3"/>
    <mergeCell ref="Q11:R12"/>
  </mergeCells>
  <phoneticPr fontId="7" type="noConversion"/>
  <conditionalFormatting sqref="BC16:BC33">
    <cfRule type="colorScale" priority="54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AJ16:AJ33">
    <cfRule type="colorScale" priority="5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AP16:AP33">
    <cfRule type="colorScale" priority="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16:AY32">
    <cfRule type="colorScale" priority="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{2B47ADF1-746B-704D-AE96-0E2607A61D78}</x14:id>
        </ext>
      </extLst>
    </cfRule>
  </conditionalFormatting>
  <conditionalFormatting sqref="V16:V41">
    <cfRule type="cellIs" dxfId="14" priority="15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2011-2012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B47ADF1-746B-704D-AE96-0E2607A61D7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2" id="{CA308FCB-6330-0A4F-A5FD-21378A00BA7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63" id="{AB47923F-7E9E-444F-9D81-8982CDAB6C9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AG16:AG33</xm:sqref>
        </x14:conditionalFormatting>
        <x14:conditionalFormatting xmlns:xm="http://schemas.microsoft.com/office/excel/2006/main">
          <x14:cfRule type="iconSet" priority="66" id="{F0A9C74E-9567-4C4E-85DC-91047C88621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AZ16:AZ35</xm:sqref>
        </x14:conditionalFormatting>
        <x14:conditionalFormatting xmlns:xm="http://schemas.microsoft.com/office/excel/2006/main">
          <x14:cfRule type="iconSet" priority="70" id="{07875313-A5C5-CA41-96B3-0C9303B0234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AI16:AI35</xm:sqref>
        </x14:conditionalFormatting>
        <x14:conditionalFormatting xmlns:xm="http://schemas.microsoft.com/office/excel/2006/main">
          <x14:cfRule type="iconSet" priority="21" id="{648810F8-2A5F-4540-B119-03E008D0A6D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AN16:AN32</xm:sqref>
        </x14:conditionalFormatting>
        <x14:conditionalFormatting xmlns:xm="http://schemas.microsoft.com/office/excel/2006/main">
          <x14:cfRule type="iconSet" priority="19" id="{CFB5671B-8B0C-DB4B-A65F-633721AD02E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AH16:AH32</xm:sqref>
        </x14:conditionalFormatting>
        <x14:conditionalFormatting xmlns:xm="http://schemas.microsoft.com/office/excel/2006/main">
          <x14:cfRule type="iconSet" priority="16" id="{D30B1984-B5D6-3B49-BFA0-8DB9DA9831E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E36263AC-81F9-FB41-9CB6-BAB09B0E47F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ACB088E8-C41F-1A41-BE2A-9792A13666F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1" id="{217C177B-FF29-834F-8758-806321B9D5D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B00CD64B-067B-FD43-9B33-C550EB55E86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209C03AD-6B2E-C848-9CB6-E9463CE97DDB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8D008FF8-4967-6F4C-8B69-D01F6620045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A0D4D63E-B69D-EE43-9B94-DC7EEFCEFE8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E3B24384-26D6-F64C-9EB9-583A03EC187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8447BEF1-FB88-4D44-BFD9-8DEF2553F73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205B8284-700E-D049-A7FF-59F0FAE6FE7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679995EA-1B11-DF4F-A1EF-0D7C6DB5DDD5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1" id="{B4B07EED-E1FB-B749-91CE-3B84F27AC4E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V51"/>
  <sheetViews>
    <sheetView showRuler="0" view="pageLayout" zoomScale="67" zoomScaleNormal="67" zoomScalePageLayoutView="67" workbookViewId="0">
      <selection activeCell="Z39" sqref="Z39"/>
    </sheetView>
  </sheetViews>
  <sheetFormatPr baseColWidth="10" defaultColWidth="11.33203125" defaultRowHeight="16.5" customHeight="1" x14ac:dyDescent="0"/>
  <cols>
    <col min="1" max="1" width="8.83203125" style="1" customWidth="1"/>
    <col min="2" max="2" width="28.83203125" style="1" bestFit="1" customWidth="1"/>
    <col min="3" max="3" width="14.6640625" style="1" bestFit="1" customWidth="1"/>
    <col min="4" max="8" width="11.33203125" style="1"/>
    <col min="9" max="9" width="14.6640625" style="1" bestFit="1" customWidth="1"/>
    <col min="10" max="10" width="12.6640625" style="1" customWidth="1"/>
    <col min="11" max="16384" width="11.33203125" style="1"/>
  </cols>
  <sheetData>
    <row r="1" spans="1:22" ht="16.5" customHeight="1">
      <c r="A1" s="106" t="s">
        <v>57</v>
      </c>
      <c r="B1" s="1127" t="s">
        <v>68</v>
      </c>
      <c r="C1" s="1127"/>
      <c r="D1" s="1127"/>
      <c r="E1" s="106"/>
      <c r="F1" s="106"/>
      <c r="G1" s="106"/>
      <c r="H1" s="106"/>
      <c r="I1" s="106" t="s">
        <v>52</v>
      </c>
      <c r="J1" s="1127" t="s">
        <v>55</v>
      </c>
      <c r="K1" s="1127"/>
      <c r="L1" s="107">
        <f>D42</f>
        <v>4</v>
      </c>
      <c r="M1" s="108"/>
      <c r="N1" s="107"/>
      <c r="O1" s="109"/>
      <c r="P1" s="109"/>
      <c r="Q1" s="108"/>
      <c r="R1" s="108"/>
      <c r="S1" s="108"/>
      <c r="T1" s="109"/>
      <c r="U1" s="108"/>
      <c r="V1" s="108"/>
    </row>
    <row r="2" spans="1:22" ht="16.5" customHeight="1">
      <c r="A2" s="106"/>
      <c r="B2" s="106"/>
      <c r="C2" s="106"/>
      <c r="D2" s="106"/>
      <c r="E2" s="106"/>
      <c r="F2" s="106"/>
      <c r="G2" s="108"/>
      <c r="H2" s="106"/>
      <c r="I2" s="108"/>
      <c r="J2" s="1127" t="s">
        <v>98</v>
      </c>
      <c r="K2" s="1127"/>
      <c r="L2" s="107">
        <f>H12</f>
        <v>2</v>
      </c>
      <c r="M2" s="108"/>
      <c r="N2" s="107"/>
      <c r="O2" s="109"/>
      <c r="P2" s="109"/>
      <c r="Q2" s="108"/>
      <c r="R2" s="108"/>
      <c r="S2" s="108"/>
      <c r="T2" s="109"/>
      <c r="U2" s="109"/>
      <c r="V2" s="109"/>
    </row>
    <row r="3" spans="1:22" ht="16.5" customHeight="1">
      <c r="A3" s="1125" t="s">
        <v>0</v>
      </c>
      <c r="B3" s="1125"/>
      <c r="C3" s="108"/>
      <c r="D3" s="108"/>
      <c r="E3" s="108"/>
      <c r="F3" s="108"/>
      <c r="G3" s="108"/>
      <c r="H3" s="108"/>
      <c r="I3" s="108"/>
      <c r="J3" s="108"/>
      <c r="K3" s="108"/>
      <c r="L3" s="108"/>
      <c r="M3" s="108"/>
      <c r="N3" s="108"/>
      <c r="O3" s="109"/>
      <c r="P3" s="109"/>
      <c r="Q3" s="108"/>
      <c r="R3" s="108"/>
      <c r="S3" s="108"/>
      <c r="T3" s="109"/>
      <c r="U3" s="109"/>
      <c r="V3" s="109"/>
    </row>
    <row r="4" spans="1:22" ht="16.5" customHeight="1">
      <c r="A4" s="110" t="s">
        <v>1</v>
      </c>
      <c r="B4" s="110" t="s">
        <v>2</v>
      </c>
      <c r="C4" s="111" t="s">
        <v>16</v>
      </c>
      <c r="D4" s="111" t="s">
        <v>49</v>
      </c>
      <c r="E4" s="111" t="s">
        <v>50</v>
      </c>
      <c r="F4" s="111" t="s">
        <v>5</v>
      </c>
      <c r="G4" s="111" t="s">
        <v>51</v>
      </c>
      <c r="H4" s="111" t="s">
        <v>7</v>
      </c>
      <c r="I4" s="111" t="s">
        <v>8</v>
      </c>
      <c r="J4" s="111" t="s">
        <v>9</v>
      </c>
      <c r="K4" s="111" t="s">
        <v>10</v>
      </c>
      <c r="L4" s="111" t="s">
        <v>11</v>
      </c>
      <c r="M4" s="111" t="s">
        <v>53</v>
      </c>
      <c r="N4" s="111" t="s">
        <v>12</v>
      </c>
      <c r="O4" s="87" t="s">
        <v>19</v>
      </c>
      <c r="P4" s="112"/>
      <c r="Q4" s="112"/>
      <c r="R4" s="111"/>
      <c r="S4" s="111"/>
      <c r="T4" s="111"/>
      <c r="U4" s="109"/>
      <c r="V4" s="109"/>
    </row>
    <row r="5" spans="1:22" ht="16.5" customHeight="1">
      <c r="A5" s="109">
        <v>30</v>
      </c>
      <c r="B5" s="108" t="s">
        <v>69</v>
      </c>
      <c r="C5" s="113">
        <f t="shared" ref="C5:C10" si="0">D5/60</f>
        <v>0.33333333333333331</v>
      </c>
      <c r="D5" s="113">
        <v>20</v>
      </c>
      <c r="E5" s="109">
        <v>17</v>
      </c>
      <c r="F5" s="109">
        <v>16</v>
      </c>
      <c r="G5" s="114">
        <f>F5/E5</f>
        <v>0.94117647058823528</v>
      </c>
      <c r="H5" s="109">
        <v>1</v>
      </c>
      <c r="I5" s="109">
        <v>0</v>
      </c>
      <c r="J5" s="113">
        <f>H5/C5</f>
        <v>3</v>
      </c>
      <c r="K5" s="109">
        <v>0</v>
      </c>
      <c r="L5" s="109">
        <v>0</v>
      </c>
      <c r="M5" s="115">
        <v>0</v>
      </c>
      <c r="N5" s="109">
        <v>0</v>
      </c>
      <c r="O5" s="91">
        <v>0</v>
      </c>
      <c r="P5" s="112"/>
      <c r="Q5" s="112"/>
      <c r="R5" s="109"/>
      <c r="S5" s="109"/>
      <c r="T5" s="109"/>
      <c r="U5" s="108"/>
      <c r="V5" s="108"/>
    </row>
    <row r="6" spans="1:22" ht="16.5" customHeight="1">
      <c r="A6" s="109">
        <v>28</v>
      </c>
      <c r="B6" s="108" t="s">
        <v>97</v>
      </c>
      <c r="C6" s="113">
        <f t="shared" si="0"/>
        <v>0.33333333333333331</v>
      </c>
      <c r="D6" s="113">
        <v>20</v>
      </c>
      <c r="E6" s="109">
        <v>13</v>
      </c>
      <c r="F6" s="109">
        <v>12</v>
      </c>
      <c r="G6" s="114">
        <f>F6/E6</f>
        <v>0.92307692307692313</v>
      </c>
      <c r="H6" s="109">
        <v>1</v>
      </c>
      <c r="I6" s="109">
        <v>0</v>
      </c>
      <c r="J6" s="113">
        <f>H6/C6</f>
        <v>3</v>
      </c>
      <c r="K6" s="109">
        <v>0</v>
      </c>
      <c r="L6" s="109">
        <v>0</v>
      </c>
      <c r="M6" s="115">
        <v>0</v>
      </c>
      <c r="N6" s="109">
        <v>0</v>
      </c>
      <c r="O6" s="91">
        <v>0</v>
      </c>
      <c r="P6" s="112"/>
      <c r="Q6" s="112"/>
      <c r="R6" s="109"/>
      <c r="S6" s="109"/>
      <c r="T6" s="109"/>
      <c r="U6" s="108"/>
      <c r="V6" s="108"/>
    </row>
    <row r="7" spans="1:22" ht="16.5" customHeight="1">
      <c r="A7" s="109">
        <v>1</v>
      </c>
      <c r="B7" s="108" t="s">
        <v>96</v>
      </c>
      <c r="C7" s="113">
        <f t="shared" si="0"/>
        <v>0.33333333333333331</v>
      </c>
      <c r="D7" s="113">
        <v>20</v>
      </c>
      <c r="E7" s="109">
        <v>5</v>
      </c>
      <c r="F7" s="109">
        <v>5</v>
      </c>
      <c r="G7" s="114">
        <f>F7/E7</f>
        <v>1</v>
      </c>
      <c r="H7" s="109">
        <v>0</v>
      </c>
      <c r="I7" s="109">
        <v>0</v>
      </c>
      <c r="J7" s="113">
        <f>H7/C7</f>
        <v>0</v>
      </c>
      <c r="K7" s="109">
        <v>1</v>
      </c>
      <c r="L7" s="109">
        <v>0</v>
      </c>
      <c r="M7" s="115">
        <v>0</v>
      </c>
      <c r="N7" s="109">
        <v>0</v>
      </c>
      <c r="O7" s="91">
        <v>0</v>
      </c>
      <c r="P7" s="112"/>
      <c r="Q7" s="112"/>
      <c r="R7" s="109"/>
      <c r="S7" s="109"/>
      <c r="T7" s="109"/>
      <c r="U7" s="108"/>
      <c r="V7" s="108"/>
    </row>
    <row r="8" spans="1:22" ht="16.5" customHeight="1">
      <c r="A8" s="109">
        <v>29</v>
      </c>
      <c r="B8" s="108" t="s">
        <v>70</v>
      </c>
      <c r="C8" s="113">
        <f t="shared" si="0"/>
        <v>0</v>
      </c>
      <c r="D8" s="113">
        <v>0</v>
      </c>
      <c r="E8" s="109">
        <v>0</v>
      </c>
      <c r="F8" s="109">
        <v>0</v>
      </c>
      <c r="G8" s="114" t="e">
        <f>F8/E8</f>
        <v>#DIV/0!</v>
      </c>
      <c r="H8" s="109">
        <v>0</v>
      </c>
      <c r="I8" s="109">
        <v>0</v>
      </c>
      <c r="J8" s="113" t="e">
        <f>H8/C8</f>
        <v>#DIV/0!</v>
      </c>
      <c r="K8" s="109">
        <v>0</v>
      </c>
      <c r="L8" s="109">
        <v>0</v>
      </c>
      <c r="M8" s="115">
        <v>0</v>
      </c>
      <c r="N8" s="109">
        <v>0</v>
      </c>
      <c r="O8" s="91">
        <v>0</v>
      </c>
      <c r="P8" s="112"/>
      <c r="Q8" s="112"/>
      <c r="R8" s="111"/>
      <c r="S8" s="111"/>
      <c r="T8" s="111"/>
      <c r="U8" s="108"/>
      <c r="V8" s="108"/>
    </row>
    <row r="9" spans="1:22" ht="16.5" customHeight="1">
      <c r="A9" s="115">
        <v>31</v>
      </c>
      <c r="B9" s="112" t="s">
        <v>71</v>
      </c>
      <c r="C9" s="113">
        <f t="shared" si="0"/>
        <v>0</v>
      </c>
      <c r="D9" s="113">
        <v>0</v>
      </c>
      <c r="E9" s="109">
        <v>0</v>
      </c>
      <c r="F9" s="109">
        <v>0</v>
      </c>
      <c r="G9" s="114" t="e">
        <f>F9/E9</f>
        <v>#DIV/0!</v>
      </c>
      <c r="H9" s="109">
        <v>0</v>
      </c>
      <c r="I9" s="109">
        <v>0</v>
      </c>
      <c r="J9" s="113" t="e">
        <f>H9/C9</f>
        <v>#DIV/0!</v>
      </c>
      <c r="K9" s="109">
        <v>0</v>
      </c>
      <c r="L9" s="109">
        <v>0</v>
      </c>
      <c r="M9" s="115">
        <v>0</v>
      </c>
      <c r="N9" s="109">
        <v>0</v>
      </c>
      <c r="O9" s="91">
        <v>0</v>
      </c>
      <c r="P9" s="112"/>
      <c r="Q9" s="112"/>
      <c r="R9" s="109"/>
      <c r="S9" s="109"/>
      <c r="T9" s="109"/>
      <c r="U9" s="108"/>
      <c r="V9" s="108"/>
    </row>
    <row r="10" spans="1:22" ht="16.5" customHeight="1">
      <c r="A10" s="109"/>
      <c r="B10" s="108" t="s">
        <v>13</v>
      </c>
      <c r="C10" s="113">
        <f t="shared" si="0"/>
        <v>0</v>
      </c>
      <c r="D10" s="113">
        <v>0</v>
      </c>
      <c r="E10" s="109">
        <v>0</v>
      </c>
      <c r="F10" s="109">
        <v>0</v>
      </c>
      <c r="G10" s="114">
        <v>0</v>
      </c>
      <c r="H10" s="109">
        <v>0</v>
      </c>
      <c r="I10" s="109">
        <v>0</v>
      </c>
      <c r="J10" s="113">
        <v>0</v>
      </c>
      <c r="K10" s="109"/>
      <c r="L10" s="109"/>
      <c r="M10" s="109"/>
      <c r="N10" s="109"/>
      <c r="O10" s="88"/>
      <c r="P10" s="112"/>
      <c r="Q10" s="112"/>
      <c r="R10" s="109"/>
      <c r="S10" s="109"/>
      <c r="T10" s="109"/>
      <c r="U10" s="108"/>
      <c r="V10" s="108"/>
    </row>
    <row r="11" spans="1:22" ht="16.5" customHeight="1">
      <c r="A11" s="109"/>
      <c r="B11" s="108"/>
      <c r="C11" s="113"/>
      <c r="D11" s="113"/>
      <c r="E11" s="109"/>
      <c r="F11" s="109"/>
      <c r="G11" s="114"/>
      <c r="H11" s="109"/>
      <c r="I11" s="109"/>
      <c r="J11" s="113"/>
      <c r="K11" s="109"/>
      <c r="L11" s="109"/>
      <c r="M11" s="109"/>
      <c r="N11" s="109"/>
      <c r="O11" s="88"/>
      <c r="P11" s="112"/>
      <c r="Q11" s="112"/>
      <c r="R11" s="116"/>
      <c r="S11" s="116"/>
      <c r="T11" s="116"/>
      <c r="U11" s="108"/>
      <c r="V11" s="108"/>
    </row>
    <row r="12" spans="1:22" ht="16.5" customHeight="1">
      <c r="A12" s="108"/>
      <c r="B12" s="106" t="s">
        <v>14</v>
      </c>
      <c r="C12" s="117">
        <f>D12/60</f>
        <v>1</v>
      </c>
      <c r="D12" s="117">
        <f>SUM(D5:D11)</f>
        <v>60</v>
      </c>
      <c r="E12" s="107">
        <f>SUM(E5:E10)</f>
        <v>35</v>
      </c>
      <c r="F12" s="107">
        <f>SUM(F5:F10)</f>
        <v>33</v>
      </c>
      <c r="G12" s="118">
        <f>F12/E12</f>
        <v>0.94285714285714284</v>
      </c>
      <c r="H12" s="107">
        <f>SUM(H5:H10)</f>
        <v>2</v>
      </c>
      <c r="I12" s="107">
        <f>SUM(I5:I10)</f>
        <v>0</v>
      </c>
      <c r="J12" s="117">
        <f>H12/C12</f>
        <v>2</v>
      </c>
      <c r="K12" s="107">
        <f>SUM(K5:K10)</f>
        <v>1</v>
      </c>
      <c r="L12" s="107">
        <f>SUM(L5:L10)</f>
        <v>0</v>
      </c>
      <c r="M12" s="107">
        <f>SUM(N5:N9)</f>
        <v>0</v>
      </c>
      <c r="N12" s="107">
        <f>SUM(R5:R9)</f>
        <v>0</v>
      </c>
      <c r="O12" s="130">
        <f>SUM(O5:O9)</f>
        <v>0</v>
      </c>
      <c r="P12" s="112"/>
      <c r="Q12" s="112"/>
      <c r="R12" s="109"/>
      <c r="S12" s="109"/>
      <c r="T12" s="109"/>
      <c r="U12" s="108"/>
      <c r="V12" s="108"/>
    </row>
    <row r="13" spans="1:22" ht="16.5" customHeight="1">
      <c r="A13" s="108"/>
      <c r="B13" s="112"/>
      <c r="C13" s="108"/>
      <c r="D13" s="108"/>
      <c r="E13" s="108"/>
      <c r="F13" s="108"/>
      <c r="G13" s="108"/>
      <c r="H13" s="108"/>
      <c r="I13" s="108"/>
      <c r="J13" s="108"/>
      <c r="K13" s="108"/>
      <c r="L13" s="108"/>
      <c r="M13" s="108"/>
      <c r="N13" s="108"/>
      <c r="O13" s="109"/>
      <c r="P13" s="109"/>
      <c r="Q13" s="108"/>
      <c r="R13" s="108"/>
      <c r="S13" s="108"/>
      <c r="T13" s="109"/>
      <c r="U13" s="108"/>
      <c r="V13" s="108"/>
    </row>
    <row r="14" spans="1:22" ht="16.5" customHeight="1">
      <c r="A14" s="1125" t="s">
        <v>15</v>
      </c>
      <c r="B14" s="1125"/>
      <c r="C14" s="108"/>
      <c r="D14" s="108"/>
      <c r="E14" s="108"/>
      <c r="F14" s="108"/>
      <c r="G14" s="108"/>
      <c r="H14" s="108"/>
      <c r="I14" s="107" t="s">
        <v>58</v>
      </c>
      <c r="J14" s="108"/>
      <c r="K14" s="107" t="s">
        <v>59</v>
      </c>
      <c r="L14" s="107" t="s">
        <v>60</v>
      </c>
      <c r="M14" s="108"/>
      <c r="N14" s="108"/>
      <c r="O14" s="109"/>
      <c r="P14" s="109"/>
      <c r="Q14" s="108"/>
      <c r="R14" s="108"/>
      <c r="S14" s="1126" t="s">
        <v>47</v>
      </c>
      <c r="T14" s="1126"/>
      <c r="U14" s="1126"/>
      <c r="V14" s="1126"/>
    </row>
    <row r="15" spans="1:22" ht="16.5" customHeight="1">
      <c r="A15" s="110" t="s">
        <v>1</v>
      </c>
      <c r="B15" s="110" t="s">
        <v>2</v>
      </c>
      <c r="C15" s="111" t="s">
        <v>16</v>
      </c>
      <c r="D15" s="111" t="s">
        <v>3</v>
      </c>
      <c r="E15" s="111" t="s">
        <v>17</v>
      </c>
      <c r="F15" s="111" t="s">
        <v>18</v>
      </c>
      <c r="G15" s="111" t="s">
        <v>19</v>
      </c>
      <c r="H15" s="119" t="s">
        <v>20</v>
      </c>
      <c r="I15" s="111" t="s">
        <v>61</v>
      </c>
      <c r="J15" s="111" t="s">
        <v>4</v>
      </c>
      <c r="K15" s="111" t="s">
        <v>62</v>
      </c>
      <c r="L15" s="111" t="s">
        <v>62</v>
      </c>
      <c r="M15" s="111" t="s">
        <v>21</v>
      </c>
      <c r="N15" s="111" t="s">
        <v>22</v>
      </c>
      <c r="O15" s="111" t="s">
        <v>23</v>
      </c>
      <c r="P15" s="111" t="s">
        <v>48</v>
      </c>
      <c r="Q15" s="111" t="s">
        <v>8</v>
      </c>
      <c r="R15" s="111" t="s">
        <v>24</v>
      </c>
      <c r="S15" s="111" t="s">
        <v>10</v>
      </c>
      <c r="T15" s="111" t="s">
        <v>11</v>
      </c>
      <c r="U15" s="111" t="s">
        <v>25</v>
      </c>
      <c r="V15" s="111" t="s">
        <v>6</v>
      </c>
    </row>
    <row r="16" spans="1:22" ht="16.5" customHeight="1">
      <c r="A16" s="109">
        <v>2</v>
      </c>
      <c r="B16" s="108" t="s">
        <v>72</v>
      </c>
      <c r="C16" s="109">
        <v>0</v>
      </c>
      <c r="D16" s="109">
        <v>0</v>
      </c>
      <c r="E16" s="109">
        <v>0</v>
      </c>
      <c r="F16" s="109">
        <f>SUM(D16:E16)</f>
        <v>0</v>
      </c>
      <c r="G16" s="109">
        <v>0</v>
      </c>
      <c r="H16" s="109">
        <v>0</v>
      </c>
      <c r="I16" s="109">
        <v>0</v>
      </c>
      <c r="J16" s="109">
        <v>0</v>
      </c>
      <c r="K16" s="120" t="e">
        <f>(J16/I16)</f>
        <v>#DIV/0!</v>
      </c>
      <c r="L16" s="121" t="e">
        <f>(D16/J16)</f>
        <v>#DIV/0!</v>
      </c>
      <c r="M16" s="109">
        <v>0</v>
      </c>
      <c r="N16" s="109">
        <v>0</v>
      </c>
      <c r="O16" s="109">
        <v>0</v>
      </c>
      <c r="P16" s="109">
        <v>0</v>
      </c>
      <c r="Q16" s="109">
        <v>0</v>
      </c>
      <c r="R16" s="109">
        <v>0</v>
      </c>
      <c r="S16" s="109">
        <v>0</v>
      </c>
      <c r="T16" s="109">
        <v>0</v>
      </c>
      <c r="U16" s="109">
        <f>S16+T16</f>
        <v>0</v>
      </c>
      <c r="V16" s="120" t="e">
        <f>S16/(S16+T16)</f>
        <v>#DIV/0!</v>
      </c>
    </row>
    <row r="17" spans="1:22" ht="16.5" customHeight="1">
      <c r="A17" s="109">
        <v>4</v>
      </c>
      <c r="B17" s="108" t="s">
        <v>73</v>
      </c>
      <c r="C17" s="109">
        <v>1</v>
      </c>
      <c r="D17" s="109">
        <v>0</v>
      </c>
      <c r="E17" s="109">
        <v>0</v>
      </c>
      <c r="F17" s="109">
        <f t="shared" ref="F17:F39" si="1">SUM(D17:E17)</f>
        <v>0</v>
      </c>
      <c r="G17" s="109">
        <v>0</v>
      </c>
      <c r="H17" s="109">
        <v>0</v>
      </c>
      <c r="I17" s="109">
        <v>0</v>
      </c>
      <c r="J17" s="109">
        <v>0</v>
      </c>
      <c r="K17" s="120" t="e">
        <f t="shared" ref="K17:K39" si="2">(J17/I17)</f>
        <v>#DIV/0!</v>
      </c>
      <c r="L17" s="121" t="e">
        <f t="shared" ref="L17:L39" si="3">(D17/J17)</f>
        <v>#DIV/0!</v>
      </c>
      <c r="M17" s="109">
        <v>0</v>
      </c>
      <c r="N17" s="109">
        <v>0</v>
      </c>
      <c r="O17" s="109">
        <v>0</v>
      </c>
      <c r="P17" s="109">
        <v>0</v>
      </c>
      <c r="Q17" s="109">
        <v>0</v>
      </c>
      <c r="R17" s="109">
        <v>0</v>
      </c>
      <c r="S17" s="109">
        <v>0</v>
      </c>
      <c r="T17" s="109">
        <v>0</v>
      </c>
      <c r="U17" s="109">
        <f t="shared" ref="U17:U39" si="4">S17+T17</f>
        <v>0</v>
      </c>
      <c r="V17" s="120" t="e">
        <f t="shared" ref="V17:V39" si="5">S17/(S17+T17)</f>
        <v>#DIV/0!</v>
      </c>
    </row>
    <row r="18" spans="1:22" ht="16.5" customHeight="1">
      <c r="A18" s="109">
        <v>5</v>
      </c>
      <c r="B18" s="108" t="s">
        <v>74</v>
      </c>
      <c r="C18" s="109">
        <v>1</v>
      </c>
      <c r="D18" s="109">
        <v>0</v>
      </c>
      <c r="E18" s="109">
        <v>2</v>
      </c>
      <c r="F18" s="109">
        <f t="shared" si="1"/>
        <v>2</v>
      </c>
      <c r="G18" s="109">
        <v>0</v>
      </c>
      <c r="H18" s="109">
        <v>0</v>
      </c>
      <c r="I18" s="109">
        <v>6</v>
      </c>
      <c r="J18" s="109">
        <v>6</v>
      </c>
      <c r="K18" s="120">
        <f t="shared" si="2"/>
        <v>1</v>
      </c>
      <c r="L18" s="121">
        <f t="shared" si="3"/>
        <v>0</v>
      </c>
      <c r="M18" s="109">
        <v>0</v>
      </c>
      <c r="N18" s="109">
        <v>0</v>
      </c>
      <c r="O18" s="109">
        <v>0</v>
      </c>
      <c r="P18" s="109">
        <v>0</v>
      </c>
      <c r="Q18" s="109">
        <v>0</v>
      </c>
      <c r="R18" s="109">
        <v>0</v>
      </c>
      <c r="S18" s="109">
        <v>0</v>
      </c>
      <c r="T18" s="109">
        <v>0</v>
      </c>
      <c r="U18" s="109">
        <f t="shared" si="4"/>
        <v>0</v>
      </c>
      <c r="V18" s="120" t="e">
        <f t="shared" si="5"/>
        <v>#DIV/0!</v>
      </c>
    </row>
    <row r="19" spans="1:22" ht="16.5" customHeight="1">
      <c r="A19" s="109">
        <v>6</v>
      </c>
      <c r="B19" s="108" t="s">
        <v>75</v>
      </c>
      <c r="C19" s="109">
        <v>0</v>
      </c>
      <c r="D19" s="109">
        <v>0</v>
      </c>
      <c r="E19" s="109">
        <v>0</v>
      </c>
      <c r="F19" s="109">
        <f t="shared" si="1"/>
        <v>0</v>
      </c>
      <c r="G19" s="109">
        <v>0</v>
      </c>
      <c r="H19" s="109">
        <v>0</v>
      </c>
      <c r="I19" s="109">
        <v>0</v>
      </c>
      <c r="J19" s="109">
        <v>0</v>
      </c>
      <c r="K19" s="120" t="e">
        <f t="shared" si="2"/>
        <v>#DIV/0!</v>
      </c>
      <c r="L19" s="121" t="e">
        <f t="shared" si="3"/>
        <v>#DIV/0!</v>
      </c>
      <c r="M19" s="109">
        <v>0</v>
      </c>
      <c r="N19" s="109">
        <v>0</v>
      </c>
      <c r="O19" s="109">
        <v>0</v>
      </c>
      <c r="P19" s="109">
        <v>0</v>
      </c>
      <c r="Q19" s="109">
        <v>0</v>
      </c>
      <c r="R19" s="109">
        <v>0</v>
      </c>
      <c r="S19" s="109">
        <v>0</v>
      </c>
      <c r="T19" s="109">
        <v>0</v>
      </c>
      <c r="U19" s="109">
        <f t="shared" si="4"/>
        <v>0</v>
      </c>
      <c r="V19" s="120" t="e">
        <f t="shared" si="5"/>
        <v>#DIV/0!</v>
      </c>
    </row>
    <row r="20" spans="1:22" ht="16.5" customHeight="1">
      <c r="A20" s="109">
        <v>7</v>
      </c>
      <c r="B20" s="108" t="s">
        <v>76</v>
      </c>
      <c r="C20" s="109">
        <v>1</v>
      </c>
      <c r="D20" s="109">
        <v>0</v>
      </c>
      <c r="E20" s="109">
        <v>0</v>
      </c>
      <c r="F20" s="109">
        <f t="shared" si="1"/>
        <v>0</v>
      </c>
      <c r="G20" s="109">
        <v>0</v>
      </c>
      <c r="H20" s="109">
        <v>1</v>
      </c>
      <c r="I20" s="109">
        <v>0</v>
      </c>
      <c r="J20" s="109">
        <v>0</v>
      </c>
      <c r="K20" s="120" t="e">
        <f t="shared" si="2"/>
        <v>#DIV/0!</v>
      </c>
      <c r="L20" s="121" t="e">
        <f t="shared" si="3"/>
        <v>#DIV/0!</v>
      </c>
      <c r="M20" s="109">
        <v>0</v>
      </c>
      <c r="N20" s="109">
        <v>0</v>
      </c>
      <c r="O20" s="109">
        <v>0</v>
      </c>
      <c r="P20" s="109">
        <v>0</v>
      </c>
      <c r="Q20" s="109">
        <v>0</v>
      </c>
      <c r="R20" s="109">
        <v>0</v>
      </c>
      <c r="S20" s="109">
        <v>0</v>
      </c>
      <c r="T20" s="109">
        <v>0</v>
      </c>
      <c r="U20" s="109">
        <f t="shared" si="4"/>
        <v>0</v>
      </c>
      <c r="V20" s="120" t="e">
        <f t="shared" si="5"/>
        <v>#DIV/0!</v>
      </c>
    </row>
    <row r="21" spans="1:22" ht="16.5" customHeight="1">
      <c r="A21" s="109">
        <v>8</v>
      </c>
      <c r="B21" s="108" t="s">
        <v>77</v>
      </c>
      <c r="C21" s="109">
        <v>1</v>
      </c>
      <c r="D21" s="109">
        <v>0</v>
      </c>
      <c r="E21" s="109">
        <v>0</v>
      </c>
      <c r="F21" s="109">
        <f t="shared" si="1"/>
        <v>0</v>
      </c>
      <c r="G21" s="109">
        <v>0</v>
      </c>
      <c r="H21" s="109">
        <v>0</v>
      </c>
      <c r="I21" s="109">
        <v>6</v>
      </c>
      <c r="J21" s="109">
        <v>6</v>
      </c>
      <c r="K21" s="120">
        <f t="shared" si="2"/>
        <v>1</v>
      </c>
      <c r="L21" s="121">
        <f t="shared" si="3"/>
        <v>0</v>
      </c>
      <c r="M21" s="109">
        <v>0</v>
      </c>
      <c r="N21" s="109">
        <v>0</v>
      </c>
      <c r="O21" s="109">
        <v>0</v>
      </c>
      <c r="P21" s="109">
        <v>0</v>
      </c>
      <c r="Q21" s="109">
        <v>0</v>
      </c>
      <c r="R21" s="109">
        <v>0</v>
      </c>
      <c r="S21" s="109">
        <v>0</v>
      </c>
      <c r="T21" s="109">
        <v>0</v>
      </c>
      <c r="U21" s="109">
        <f t="shared" si="4"/>
        <v>0</v>
      </c>
      <c r="V21" s="120" t="e">
        <f t="shared" si="5"/>
        <v>#DIV/0!</v>
      </c>
    </row>
    <row r="22" spans="1:22" ht="16.5" customHeight="1">
      <c r="A22" s="115">
        <v>9</v>
      </c>
      <c r="B22" s="112" t="s">
        <v>78</v>
      </c>
      <c r="C22" s="109">
        <v>1</v>
      </c>
      <c r="D22" s="109">
        <v>0</v>
      </c>
      <c r="E22" s="109">
        <v>1</v>
      </c>
      <c r="F22" s="109">
        <f t="shared" si="1"/>
        <v>1</v>
      </c>
      <c r="G22" s="109">
        <v>0</v>
      </c>
      <c r="H22" s="109">
        <v>0</v>
      </c>
      <c r="I22" s="109">
        <v>1</v>
      </c>
      <c r="J22" s="109">
        <v>1</v>
      </c>
      <c r="K22" s="120">
        <f t="shared" si="2"/>
        <v>1</v>
      </c>
      <c r="L22" s="121">
        <f t="shared" si="3"/>
        <v>0</v>
      </c>
      <c r="M22" s="109">
        <v>0</v>
      </c>
      <c r="N22" s="109">
        <v>0</v>
      </c>
      <c r="O22" s="109">
        <v>0</v>
      </c>
      <c r="P22" s="109">
        <v>0</v>
      </c>
      <c r="Q22" s="109">
        <v>0</v>
      </c>
      <c r="R22" s="109">
        <v>0</v>
      </c>
      <c r="S22" s="109">
        <v>5</v>
      </c>
      <c r="T22" s="109">
        <v>9</v>
      </c>
      <c r="U22" s="109">
        <f t="shared" si="4"/>
        <v>14</v>
      </c>
      <c r="V22" s="120">
        <f t="shared" si="5"/>
        <v>0.35714285714285715</v>
      </c>
    </row>
    <row r="23" spans="1:22" ht="16.5" customHeight="1">
      <c r="A23" s="109">
        <v>10</v>
      </c>
      <c r="B23" s="108" t="s">
        <v>79</v>
      </c>
      <c r="C23" s="109">
        <v>1</v>
      </c>
      <c r="D23" s="109">
        <v>0</v>
      </c>
      <c r="E23" s="109">
        <v>0</v>
      </c>
      <c r="F23" s="109">
        <f t="shared" si="1"/>
        <v>0</v>
      </c>
      <c r="G23" s="109">
        <v>0</v>
      </c>
      <c r="H23" s="109">
        <v>1</v>
      </c>
      <c r="I23" s="109">
        <v>1</v>
      </c>
      <c r="J23" s="109">
        <v>1</v>
      </c>
      <c r="K23" s="120">
        <f t="shared" si="2"/>
        <v>1</v>
      </c>
      <c r="L23" s="121">
        <f t="shared" si="3"/>
        <v>0</v>
      </c>
      <c r="M23" s="109">
        <v>0</v>
      </c>
      <c r="N23" s="109">
        <v>0</v>
      </c>
      <c r="O23" s="109">
        <v>0</v>
      </c>
      <c r="P23" s="109">
        <v>0</v>
      </c>
      <c r="Q23" s="109">
        <v>0</v>
      </c>
      <c r="R23" s="109">
        <v>0</v>
      </c>
      <c r="S23" s="109">
        <v>8</v>
      </c>
      <c r="T23" s="109">
        <v>7</v>
      </c>
      <c r="U23" s="109">
        <f t="shared" si="4"/>
        <v>15</v>
      </c>
      <c r="V23" s="120">
        <f t="shared" si="5"/>
        <v>0.53333333333333333</v>
      </c>
    </row>
    <row r="24" spans="1:22" ht="16.5" customHeight="1">
      <c r="A24" s="109">
        <v>13</v>
      </c>
      <c r="B24" s="108" t="s">
        <v>80</v>
      </c>
      <c r="C24" s="109">
        <v>1</v>
      </c>
      <c r="D24" s="109">
        <v>0</v>
      </c>
      <c r="E24" s="109">
        <v>0</v>
      </c>
      <c r="F24" s="109">
        <f t="shared" si="1"/>
        <v>0</v>
      </c>
      <c r="G24" s="109">
        <v>0</v>
      </c>
      <c r="H24" s="109">
        <v>0</v>
      </c>
      <c r="I24" s="109">
        <v>1</v>
      </c>
      <c r="J24" s="109">
        <v>1</v>
      </c>
      <c r="K24" s="120">
        <f t="shared" si="2"/>
        <v>1</v>
      </c>
      <c r="L24" s="121">
        <f t="shared" si="3"/>
        <v>0</v>
      </c>
      <c r="M24" s="109">
        <v>0</v>
      </c>
      <c r="N24" s="109">
        <v>0</v>
      </c>
      <c r="O24" s="109">
        <v>0</v>
      </c>
      <c r="P24" s="109">
        <v>0</v>
      </c>
      <c r="Q24" s="109">
        <v>0</v>
      </c>
      <c r="R24" s="109">
        <v>0</v>
      </c>
      <c r="S24" s="109">
        <v>0</v>
      </c>
      <c r="T24" s="109">
        <v>0</v>
      </c>
      <c r="U24" s="109">
        <f t="shared" si="4"/>
        <v>0</v>
      </c>
      <c r="V24" s="120" t="e">
        <f t="shared" si="5"/>
        <v>#DIV/0!</v>
      </c>
    </row>
    <row r="25" spans="1:22" ht="16.5" customHeight="1">
      <c r="A25" s="109">
        <v>16</v>
      </c>
      <c r="B25" s="108" t="s">
        <v>81</v>
      </c>
      <c r="C25" s="109">
        <v>0</v>
      </c>
      <c r="D25" s="109">
        <v>0</v>
      </c>
      <c r="E25" s="109">
        <v>0</v>
      </c>
      <c r="F25" s="109">
        <f t="shared" si="1"/>
        <v>0</v>
      </c>
      <c r="G25" s="109">
        <v>0</v>
      </c>
      <c r="H25" s="109">
        <v>0</v>
      </c>
      <c r="I25" s="109">
        <v>0</v>
      </c>
      <c r="J25" s="109">
        <v>0</v>
      </c>
      <c r="K25" s="120" t="e">
        <f t="shared" si="2"/>
        <v>#DIV/0!</v>
      </c>
      <c r="L25" s="121" t="e">
        <f t="shared" si="3"/>
        <v>#DIV/0!</v>
      </c>
      <c r="M25" s="109">
        <v>0</v>
      </c>
      <c r="N25" s="109">
        <v>0</v>
      </c>
      <c r="O25" s="109">
        <v>0</v>
      </c>
      <c r="P25" s="109">
        <v>0</v>
      </c>
      <c r="Q25" s="109">
        <v>0</v>
      </c>
      <c r="R25" s="109">
        <v>0</v>
      </c>
      <c r="S25" s="109">
        <v>0</v>
      </c>
      <c r="T25" s="109">
        <v>0</v>
      </c>
      <c r="U25" s="109">
        <f t="shared" si="4"/>
        <v>0</v>
      </c>
      <c r="V25" s="120" t="e">
        <f t="shared" si="5"/>
        <v>#DIV/0!</v>
      </c>
    </row>
    <row r="26" spans="1:22" ht="16.5" customHeight="1">
      <c r="A26" s="109">
        <v>17</v>
      </c>
      <c r="B26" s="108" t="s">
        <v>82</v>
      </c>
      <c r="C26" s="109">
        <v>1</v>
      </c>
      <c r="D26" s="109">
        <v>1</v>
      </c>
      <c r="E26" s="109">
        <v>0</v>
      </c>
      <c r="F26" s="109">
        <f t="shared" si="1"/>
        <v>1</v>
      </c>
      <c r="G26" s="109">
        <v>0</v>
      </c>
      <c r="H26" s="109">
        <v>0</v>
      </c>
      <c r="I26" s="109">
        <v>2</v>
      </c>
      <c r="J26" s="109">
        <v>2</v>
      </c>
      <c r="K26" s="120">
        <f t="shared" si="2"/>
        <v>1</v>
      </c>
      <c r="L26" s="121">
        <f t="shared" si="3"/>
        <v>0.5</v>
      </c>
      <c r="M26" s="109">
        <v>0</v>
      </c>
      <c r="N26" s="109">
        <v>0</v>
      </c>
      <c r="O26" s="109">
        <v>0</v>
      </c>
      <c r="P26" s="109">
        <v>0</v>
      </c>
      <c r="Q26" s="109">
        <v>1</v>
      </c>
      <c r="R26" s="109">
        <v>0</v>
      </c>
      <c r="S26" s="109">
        <v>0</v>
      </c>
      <c r="T26" s="109">
        <v>0</v>
      </c>
      <c r="U26" s="109">
        <f t="shared" si="4"/>
        <v>0</v>
      </c>
      <c r="V26" s="120" t="e">
        <f t="shared" si="5"/>
        <v>#DIV/0!</v>
      </c>
    </row>
    <row r="27" spans="1:22" ht="16.5" customHeight="1">
      <c r="A27" s="109">
        <v>18</v>
      </c>
      <c r="B27" s="108" t="s">
        <v>83</v>
      </c>
      <c r="C27" s="109">
        <v>1</v>
      </c>
      <c r="D27" s="109">
        <v>1</v>
      </c>
      <c r="E27" s="109">
        <v>1</v>
      </c>
      <c r="F27" s="109">
        <f t="shared" si="1"/>
        <v>2</v>
      </c>
      <c r="G27" s="109">
        <v>2</v>
      </c>
      <c r="H27" s="109">
        <v>0</v>
      </c>
      <c r="I27" s="109">
        <v>2</v>
      </c>
      <c r="J27" s="109">
        <v>2</v>
      </c>
      <c r="K27" s="120">
        <f t="shared" si="2"/>
        <v>1</v>
      </c>
      <c r="L27" s="121">
        <f t="shared" si="3"/>
        <v>0.5</v>
      </c>
      <c r="M27" s="109">
        <v>1</v>
      </c>
      <c r="N27" s="109">
        <v>0</v>
      </c>
      <c r="O27" s="109">
        <v>0</v>
      </c>
      <c r="P27" s="109">
        <v>0</v>
      </c>
      <c r="Q27" s="109">
        <v>0</v>
      </c>
      <c r="R27" s="109">
        <v>0</v>
      </c>
      <c r="S27" s="109">
        <v>4</v>
      </c>
      <c r="T27" s="109">
        <v>10</v>
      </c>
      <c r="U27" s="109">
        <f t="shared" si="4"/>
        <v>14</v>
      </c>
      <c r="V27" s="120">
        <f t="shared" si="5"/>
        <v>0.2857142857142857</v>
      </c>
    </row>
    <row r="28" spans="1:22" ht="16.5" customHeight="1">
      <c r="A28" s="109">
        <v>19</v>
      </c>
      <c r="B28" s="108" t="s">
        <v>84</v>
      </c>
      <c r="C28" s="109">
        <v>1</v>
      </c>
      <c r="D28" s="109">
        <v>0</v>
      </c>
      <c r="E28" s="109">
        <v>0</v>
      </c>
      <c r="F28" s="109">
        <f t="shared" si="1"/>
        <v>0</v>
      </c>
      <c r="G28" s="109">
        <v>0</v>
      </c>
      <c r="H28" s="109">
        <v>0</v>
      </c>
      <c r="I28" s="109">
        <v>4</v>
      </c>
      <c r="J28" s="109">
        <v>4</v>
      </c>
      <c r="K28" s="120">
        <f t="shared" si="2"/>
        <v>1</v>
      </c>
      <c r="L28" s="121">
        <f t="shared" si="3"/>
        <v>0</v>
      </c>
      <c r="M28" s="109">
        <v>0</v>
      </c>
      <c r="N28" s="109">
        <v>0</v>
      </c>
      <c r="O28" s="109">
        <v>0</v>
      </c>
      <c r="P28" s="109">
        <v>0</v>
      </c>
      <c r="Q28" s="109">
        <v>0</v>
      </c>
      <c r="R28" s="109">
        <v>0</v>
      </c>
      <c r="S28" s="109">
        <v>0</v>
      </c>
      <c r="T28" s="109">
        <v>0</v>
      </c>
      <c r="U28" s="109">
        <f t="shared" si="4"/>
        <v>0</v>
      </c>
      <c r="V28" s="120" t="e">
        <f t="shared" si="5"/>
        <v>#DIV/0!</v>
      </c>
    </row>
    <row r="29" spans="1:22" ht="16.5" customHeight="1">
      <c r="A29" s="109">
        <v>20</v>
      </c>
      <c r="B29" s="108" t="s">
        <v>85</v>
      </c>
      <c r="C29" s="109">
        <v>0</v>
      </c>
      <c r="D29" s="109">
        <v>0</v>
      </c>
      <c r="E29" s="109">
        <v>0</v>
      </c>
      <c r="F29" s="109">
        <f t="shared" si="1"/>
        <v>0</v>
      </c>
      <c r="G29" s="109">
        <v>0</v>
      </c>
      <c r="H29" s="109">
        <v>0</v>
      </c>
      <c r="I29" s="109">
        <v>0</v>
      </c>
      <c r="J29" s="109">
        <v>0</v>
      </c>
      <c r="K29" s="120" t="e">
        <f t="shared" si="2"/>
        <v>#DIV/0!</v>
      </c>
      <c r="L29" s="121" t="e">
        <f t="shared" si="3"/>
        <v>#DIV/0!</v>
      </c>
      <c r="M29" s="109">
        <v>0</v>
      </c>
      <c r="N29" s="109">
        <v>0</v>
      </c>
      <c r="O29" s="109">
        <v>0</v>
      </c>
      <c r="P29" s="109">
        <v>0</v>
      </c>
      <c r="Q29" s="109">
        <v>0</v>
      </c>
      <c r="R29" s="109">
        <v>0</v>
      </c>
      <c r="S29" s="109">
        <v>0</v>
      </c>
      <c r="T29" s="109">
        <v>0</v>
      </c>
      <c r="U29" s="109">
        <f t="shared" si="4"/>
        <v>0</v>
      </c>
      <c r="V29" s="120" t="e">
        <f t="shared" si="5"/>
        <v>#DIV/0!</v>
      </c>
    </row>
    <row r="30" spans="1:22" ht="16.5" customHeight="1">
      <c r="A30" s="109">
        <v>21</v>
      </c>
      <c r="B30" s="108" t="s">
        <v>86</v>
      </c>
      <c r="C30" s="109">
        <v>1</v>
      </c>
      <c r="D30" s="109">
        <v>0</v>
      </c>
      <c r="E30" s="109">
        <v>1</v>
      </c>
      <c r="F30" s="109">
        <f t="shared" si="1"/>
        <v>1</v>
      </c>
      <c r="G30" s="109">
        <v>2</v>
      </c>
      <c r="H30" s="109">
        <v>0</v>
      </c>
      <c r="I30" s="109">
        <v>2</v>
      </c>
      <c r="J30" s="109">
        <v>2</v>
      </c>
      <c r="K30" s="120">
        <f t="shared" si="2"/>
        <v>1</v>
      </c>
      <c r="L30" s="121">
        <f t="shared" si="3"/>
        <v>0</v>
      </c>
      <c r="M30" s="109">
        <v>0</v>
      </c>
      <c r="N30" s="109">
        <v>0</v>
      </c>
      <c r="O30" s="109">
        <v>0</v>
      </c>
      <c r="P30" s="109">
        <v>0</v>
      </c>
      <c r="Q30" s="109">
        <v>0</v>
      </c>
      <c r="R30" s="109">
        <v>0</v>
      </c>
      <c r="S30" s="109">
        <v>0</v>
      </c>
      <c r="T30" s="109">
        <v>0</v>
      </c>
      <c r="U30" s="109">
        <f t="shared" si="4"/>
        <v>0</v>
      </c>
      <c r="V30" s="120" t="e">
        <f t="shared" si="5"/>
        <v>#DIV/0!</v>
      </c>
    </row>
    <row r="31" spans="1:22" ht="16.5" customHeight="1">
      <c r="A31" s="109">
        <v>22</v>
      </c>
      <c r="B31" s="108" t="s">
        <v>87</v>
      </c>
      <c r="C31" s="109">
        <v>1</v>
      </c>
      <c r="D31" s="109">
        <v>0</v>
      </c>
      <c r="E31" s="109">
        <v>0</v>
      </c>
      <c r="F31" s="109">
        <f t="shared" si="1"/>
        <v>0</v>
      </c>
      <c r="G31" s="109">
        <v>0</v>
      </c>
      <c r="H31" s="109">
        <v>1</v>
      </c>
      <c r="I31" s="109">
        <v>1</v>
      </c>
      <c r="J31" s="109">
        <v>1</v>
      </c>
      <c r="K31" s="120">
        <f t="shared" si="2"/>
        <v>1</v>
      </c>
      <c r="L31" s="121">
        <f t="shared" si="3"/>
        <v>0</v>
      </c>
      <c r="M31" s="109">
        <v>0</v>
      </c>
      <c r="N31" s="109">
        <v>0</v>
      </c>
      <c r="O31" s="109">
        <v>0</v>
      </c>
      <c r="P31" s="109">
        <v>0</v>
      </c>
      <c r="Q31" s="109">
        <v>0</v>
      </c>
      <c r="R31" s="109">
        <v>0</v>
      </c>
      <c r="S31" s="109">
        <v>0</v>
      </c>
      <c r="T31" s="109">
        <v>0</v>
      </c>
      <c r="U31" s="109">
        <f t="shared" si="4"/>
        <v>0</v>
      </c>
      <c r="V31" s="120" t="e">
        <f t="shared" si="5"/>
        <v>#DIV/0!</v>
      </c>
    </row>
    <row r="32" spans="1:22" ht="16.5" customHeight="1">
      <c r="A32" s="109">
        <v>23</v>
      </c>
      <c r="B32" s="108" t="s">
        <v>88</v>
      </c>
      <c r="C32" s="109">
        <v>1</v>
      </c>
      <c r="D32" s="109">
        <v>0</v>
      </c>
      <c r="E32" s="109">
        <v>1</v>
      </c>
      <c r="F32" s="109">
        <f t="shared" si="1"/>
        <v>1</v>
      </c>
      <c r="G32" s="109">
        <v>0</v>
      </c>
      <c r="H32" s="109">
        <v>1</v>
      </c>
      <c r="I32" s="109">
        <v>1</v>
      </c>
      <c r="J32" s="109">
        <v>1</v>
      </c>
      <c r="K32" s="120">
        <f t="shared" si="2"/>
        <v>1</v>
      </c>
      <c r="L32" s="121">
        <f t="shared" si="3"/>
        <v>0</v>
      </c>
      <c r="M32" s="109">
        <v>0</v>
      </c>
      <c r="N32" s="109">
        <v>0</v>
      </c>
      <c r="O32" s="109">
        <v>0</v>
      </c>
      <c r="P32" s="109">
        <v>0</v>
      </c>
      <c r="Q32" s="109">
        <v>0</v>
      </c>
      <c r="R32" s="109">
        <v>0</v>
      </c>
      <c r="S32" s="109">
        <v>0</v>
      </c>
      <c r="T32" s="109">
        <v>1</v>
      </c>
      <c r="U32" s="109">
        <f t="shared" si="4"/>
        <v>1</v>
      </c>
      <c r="V32" s="120">
        <f t="shared" si="5"/>
        <v>0</v>
      </c>
    </row>
    <row r="33" spans="1:22" ht="16.5" customHeight="1">
      <c r="A33" s="109">
        <v>25</v>
      </c>
      <c r="B33" s="108" t="s">
        <v>89</v>
      </c>
      <c r="C33" s="109">
        <v>1</v>
      </c>
      <c r="D33" s="109">
        <v>1</v>
      </c>
      <c r="E33" s="109">
        <v>0</v>
      </c>
      <c r="F33" s="109">
        <f t="shared" si="1"/>
        <v>1</v>
      </c>
      <c r="G33" s="109">
        <v>2</v>
      </c>
      <c r="H33" s="109">
        <v>1</v>
      </c>
      <c r="I33" s="109">
        <v>3</v>
      </c>
      <c r="J33" s="109">
        <v>3</v>
      </c>
      <c r="K33" s="120">
        <f t="shared" si="2"/>
        <v>1</v>
      </c>
      <c r="L33" s="121">
        <f t="shared" si="3"/>
        <v>0.33333333333333331</v>
      </c>
      <c r="M33" s="109">
        <v>0</v>
      </c>
      <c r="N33" s="109">
        <v>0</v>
      </c>
      <c r="O33" s="109">
        <v>0</v>
      </c>
      <c r="P33" s="109">
        <v>0</v>
      </c>
      <c r="Q33" s="109">
        <v>0</v>
      </c>
      <c r="R33" s="109">
        <v>0</v>
      </c>
      <c r="S33" s="109">
        <v>0</v>
      </c>
      <c r="T33" s="109">
        <v>0</v>
      </c>
      <c r="U33" s="109">
        <f t="shared" si="4"/>
        <v>0</v>
      </c>
      <c r="V33" s="120" t="e">
        <f t="shared" si="5"/>
        <v>#DIV/0!</v>
      </c>
    </row>
    <row r="34" spans="1:22" ht="16.5" customHeight="1">
      <c r="A34" s="109">
        <v>26</v>
      </c>
      <c r="B34" s="108" t="s">
        <v>90</v>
      </c>
      <c r="C34" s="109">
        <v>0</v>
      </c>
      <c r="D34" s="109">
        <v>0</v>
      </c>
      <c r="E34" s="109">
        <v>0</v>
      </c>
      <c r="F34" s="109">
        <f t="shared" si="1"/>
        <v>0</v>
      </c>
      <c r="G34" s="109">
        <v>0</v>
      </c>
      <c r="H34" s="109">
        <v>0</v>
      </c>
      <c r="I34" s="109">
        <v>0</v>
      </c>
      <c r="J34" s="109">
        <v>0</v>
      </c>
      <c r="K34" s="120" t="e">
        <f t="shared" si="2"/>
        <v>#DIV/0!</v>
      </c>
      <c r="L34" s="121" t="e">
        <f t="shared" si="3"/>
        <v>#DIV/0!</v>
      </c>
      <c r="M34" s="109">
        <v>0</v>
      </c>
      <c r="N34" s="109">
        <v>0</v>
      </c>
      <c r="O34" s="109">
        <v>0</v>
      </c>
      <c r="P34" s="109">
        <v>0</v>
      </c>
      <c r="Q34" s="109">
        <v>0</v>
      </c>
      <c r="R34" s="109">
        <v>0</v>
      </c>
      <c r="S34" s="109">
        <v>0</v>
      </c>
      <c r="T34" s="109">
        <v>0</v>
      </c>
      <c r="U34" s="109">
        <f t="shared" si="4"/>
        <v>0</v>
      </c>
      <c r="V34" s="120" t="e">
        <f t="shared" si="5"/>
        <v>#DIV/0!</v>
      </c>
    </row>
    <row r="35" spans="1:22" ht="16.5" customHeight="1">
      <c r="A35" s="109">
        <v>27</v>
      </c>
      <c r="B35" s="108" t="s">
        <v>91</v>
      </c>
      <c r="C35" s="109">
        <v>1</v>
      </c>
      <c r="D35" s="109">
        <v>1</v>
      </c>
      <c r="E35" s="109">
        <v>0</v>
      </c>
      <c r="F35" s="109">
        <f t="shared" si="1"/>
        <v>1</v>
      </c>
      <c r="G35" s="109">
        <v>0</v>
      </c>
      <c r="H35" s="109">
        <v>0</v>
      </c>
      <c r="I35" s="109">
        <v>3</v>
      </c>
      <c r="J35" s="109">
        <v>3</v>
      </c>
      <c r="K35" s="120">
        <f t="shared" si="2"/>
        <v>1</v>
      </c>
      <c r="L35" s="121">
        <f t="shared" si="3"/>
        <v>0.33333333333333331</v>
      </c>
      <c r="M35" s="109">
        <v>0</v>
      </c>
      <c r="N35" s="109">
        <v>0</v>
      </c>
      <c r="O35" s="109">
        <v>1</v>
      </c>
      <c r="P35" s="109">
        <v>0</v>
      </c>
      <c r="Q35" s="109">
        <v>0</v>
      </c>
      <c r="R35" s="109">
        <v>0</v>
      </c>
      <c r="S35" s="109">
        <v>0</v>
      </c>
      <c r="T35" s="109">
        <v>0</v>
      </c>
      <c r="U35" s="109">
        <f t="shared" si="4"/>
        <v>0</v>
      </c>
      <c r="V35" s="120" t="e">
        <f t="shared" si="5"/>
        <v>#DIV/0!</v>
      </c>
    </row>
    <row r="36" spans="1:22" ht="16.5" customHeight="1">
      <c r="A36" s="109">
        <v>41</v>
      </c>
      <c r="B36" s="108" t="s">
        <v>92</v>
      </c>
      <c r="C36" s="109">
        <v>1</v>
      </c>
      <c r="D36" s="109">
        <v>0</v>
      </c>
      <c r="E36" s="109">
        <v>0</v>
      </c>
      <c r="F36" s="109">
        <f t="shared" si="1"/>
        <v>0</v>
      </c>
      <c r="G36" s="109">
        <v>0</v>
      </c>
      <c r="H36" s="109">
        <v>0</v>
      </c>
      <c r="I36" s="109">
        <v>0</v>
      </c>
      <c r="J36" s="109">
        <v>0</v>
      </c>
      <c r="K36" s="120" t="e">
        <f t="shared" si="2"/>
        <v>#DIV/0!</v>
      </c>
      <c r="L36" s="121" t="e">
        <f t="shared" si="3"/>
        <v>#DIV/0!</v>
      </c>
      <c r="M36" s="109">
        <v>0</v>
      </c>
      <c r="N36" s="109">
        <v>0</v>
      </c>
      <c r="O36" s="109">
        <v>0</v>
      </c>
      <c r="P36" s="109">
        <v>0</v>
      </c>
      <c r="Q36" s="109">
        <v>0</v>
      </c>
      <c r="R36" s="109">
        <v>0</v>
      </c>
      <c r="S36" s="109">
        <v>0</v>
      </c>
      <c r="T36" s="109">
        <v>0</v>
      </c>
      <c r="U36" s="109">
        <f t="shared" si="4"/>
        <v>0</v>
      </c>
      <c r="V36" s="120" t="e">
        <f t="shared" si="5"/>
        <v>#DIV/0!</v>
      </c>
    </row>
    <row r="37" spans="1:22" ht="16.5" customHeight="1">
      <c r="A37" s="109">
        <v>42</v>
      </c>
      <c r="B37" s="108" t="s">
        <v>93</v>
      </c>
      <c r="C37" s="109">
        <v>1</v>
      </c>
      <c r="D37" s="109">
        <v>0</v>
      </c>
      <c r="E37" s="109">
        <v>0</v>
      </c>
      <c r="F37" s="109">
        <f t="shared" si="1"/>
        <v>0</v>
      </c>
      <c r="G37" s="109">
        <v>0</v>
      </c>
      <c r="H37" s="109">
        <v>0</v>
      </c>
      <c r="I37" s="109">
        <v>3</v>
      </c>
      <c r="J37" s="109">
        <v>3</v>
      </c>
      <c r="K37" s="120">
        <f t="shared" si="2"/>
        <v>1</v>
      </c>
      <c r="L37" s="121">
        <f t="shared" si="3"/>
        <v>0</v>
      </c>
      <c r="M37" s="109">
        <v>0</v>
      </c>
      <c r="N37" s="109">
        <v>0</v>
      </c>
      <c r="O37" s="109">
        <v>0</v>
      </c>
      <c r="P37" s="109">
        <v>0</v>
      </c>
      <c r="Q37" s="109">
        <v>0</v>
      </c>
      <c r="R37" s="109">
        <v>0</v>
      </c>
      <c r="S37" s="109">
        <v>10</v>
      </c>
      <c r="T37" s="109">
        <v>4</v>
      </c>
      <c r="U37" s="109">
        <f t="shared" si="4"/>
        <v>14</v>
      </c>
      <c r="V37" s="120">
        <f t="shared" si="5"/>
        <v>0.7142857142857143</v>
      </c>
    </row>
    <row r="38" spans="1:22" ht="16.5" customHeight="1">
      <c r="A38" s="109">
        <v>44</v>
      </c>
      <c r="B38" s="108" t="s">
        <v>94</v>
      </c>
      <c r="C38" s="109">
        <v>1</v>
      </c>
      <c r="D38" s="109">
        <v>0</v>
      </c>
      <c r="E38" s="109">
        <v>0</v>
      </c>
      <c r="F38" s="109">
        <f t="shared" si="1"/>
        <v>0</v>
      </c>
      <c r="G38" s="109">
        <v>2</v>
      </c>
      <c r="H38" s="109">
        <v>0</v>
      </c>
      <c r="I38" s="109">
        <v>0</v>
      </c>
      <c r="J38" s="109">
        <v>0</v>
      </c>
      <c r="K38" s="120" t="e">
        <f t="shared" si="2"/>
        <v>#DIV/0!</v>
      </c>
      <c r="L38" s="121" t="e">
        <f t="shared" si="3"/>
        <v>#DIV/0!</v>
      </c>
      <c r="M38" s="109">
        <v>0</v>
      </c>
      <c r="N38" s="109">
        <v>0</v>
      </c>
      <c r="O38" s="109">
        <v>0</v>
      </c>
      <c r="P38" s="109">
        <v>0</v>
      </c>
      <c r="Q38" s="109">
        <v>0</v>
      </c>
      <c r="R38" s="109">
        <v>0</v>
      </c>
      <c r="S38" s="109">
        <v>0</v>
      </c>
      <c r="T38" s="109">
        <v>0</v>
      </c>
      <c r="U38" s="109">
        <f t="shared" si="4"/>
        <v>0</v>
      </c>
      <c r="V38" s="120" t="e">
        <f t="shared" si="5"/>
        <v>#DIV/0!</v>
      </c>
    </row>
    <row r="39" spans="1:22" ht="16.5" customHeight="1">
      <c r="A39" s="115">
        <v>72</v>
      </c>
      <c r="B39" s="108" t="s">
        <v>95</v>
      </c>
      <c r="C39" s="109">
        <v>0</v>
      </c>
      <c r="D39" s="109">
        <v>0</v>
      </c>
      <c r="E39" s="109">
        <v>0</v>
      </c>
      <c r="F39" s="109">
        <f t="shared" si="1"/>
        <v>0</v>
      </c>
      <c r="G39" s="109">
        <v>0</v>
      </c>
      <c r="H39" s="109">
        <v>0</v>
      </c>
      <c r="I39" s="109">
        <v>0</v>
      </c>
      <c r="J39" s="109">
        <v>0</v>
      </c>
      <c r="K39" s="120" t="e">
        <f t="shared" si="2"/>
        <v>#DIV/0!</v>
      </c>
      <c r="L39" s="121" t="e">
        <f t="shared" si="3"/>
        <v>#DIV/0!</v>
      </c>
      <c r="M39" s="109">
        <v>0</v>
      </c>
      <c r="N39" s="109">
        <v>0</v>
      </c>
      <c r="O39" s="109">
        <v>0</v>
      </c>
      <c r="P39" s="109">
        <v>0</v>
      </c>
      <c r="Q39" s="109">
        <v>0</v>
      </c>
      <c r="R39" s="109">
        <v>0</v>
      </c>
      <c r="S39" s="109">
        <v>0</v>
      </c>
      <c r="T39" s="109">
        <v>0</v>
      </c>
      <c r="U39" s="109">
        <f t="shared" si="4"/>
        <v>0</v>
      </c>
      <c r="V39" s="120" t="e">
        <f t="shared" si="5"/>
        <v>#DIV/0!</v>
      </c>
    </row>
    <row r="40" spans="1:22" ht="16.5" customHeight="1">
      <c r="A40" s="112"/>
      <c r="B40" s="112" t="s">
        <v>54</v>
      </c>
      <c r="C40" s="109">
        <v>0</v>
      </c>
      <c r="D40" s="109">
        <v>0</v>
      </c>
      <c r="E40" s="109">
        <v>0</v>
      </c>
      <c r="F40" s="109">
        <v>0</v>
      </c>
      <c r="G40" s="109">
        <v>0</v>
      </c>
      <c r="H40" s="109">
        <v>0</v>
      </c>
      <c r="I40" s="109">
        <v>0</v>
      </c>
      <c r="J40" s="109">
        <v>0</v>
      </c>
      <c r="K40" s="112"/>
      <c r="L40" s="112"/>
      <c r="M40" s="112"/>
      <c r="N40" s="112"/>
      <c r="O40" s="112"/>
      <c r="P40" s="112"/>
      <c r="Q40" s="112"/>
      <c r="R40" s="112"/>
      <c r="S40" s="112"/>
      <c r="T40" s="112"/>
      <c r="U40" s="112"/>
      <c r="V40" s="112"/>
    </row>
    <row r="41" spans="1:22" ht="16.5" customHeight="1">
      <c r="A41" s="112"/>
      <c r="B41" s="112"/>
      <c r="C41" s="112"/>
      <c r="D41" s="112"/>
      <c r="E41" s="112"/>
      <c r="F41" s="112"/>
      <c r="G41" s="112"/>
      <c r="H41" s="112"/>
      <c r="I41" s="112"/>
      <c r="J41" s="112"/>
      <c r="K41" s="112"/>
      <c r="L41" s="112"/>
      <c r="M41" s="112"/>
      <c r="N41" s="112"/>
      <c r="O41" s="112"/>
      <c r="P41" s="112"/>
      <c r="Q41" s="112"/>
      <c r="R41" s="112"/>
      <c r="S41" s="112"/>
      <c r="T41" s="112"/>
      <c r="U41" s="112"/>
      <c r="V41" s="112"/>
    </row>
    <row r="42" spans="1:22" ht="16.5" customHeight="1">
      <c r="A42" s="106"/>
      <c r="B42" s="106" t="s">
        <v>14</v>
      </c>
      <c r="C42" s="107">
        <f>SUM(C16:C39)</f>
        <v>18</v>
      </c>
      <c r="D42" s="107">
        <f>SUM(D16:D41)</f>
        <v>4</v>
      </c>
      <c r="E42" s="107">
        <f t="shared" ref="E42:J42" si="6">SUM(E17:E41)</f>
        <v>6</v>
      </c>
      <c r="F42" s="107">
        <f>SUM(F16:F41)</f>
        <v>10</v>
      </c>
      <c r="G42" s="107">
        <f>SUM(G16:G41)</f>
        <v>8</v>
      </c>
      <c r="H42" s="107">
        <f>SUM(H16:H39)</f>
        <v>5</v>
      </c>
      <c r="I42" s="107">
        <f t="shared" si="6"/>
        <v>36</v>
      </c>
      <c r="J42" s="107">
        <f t="shared" si="6"/>
        <v>36</v>
      </c>
      <c r="K42" s="122">
        <f>(J42/I42)</f>
        <v>1</v>
      </c>
      <c r="L42" s="123">
        <f>(D42/J42)</f>
        <v>0.1111111111111111</v>
      </c>
      <c r="M42" s="107">
        <f>SUM(M17:M41)</f>
        <v>1</v>
      </c>
      <c r="N42" s="107">
        <f>SUM(N17:N41)</f>
        <v>0</v>
      </c>
      <c r="O42" s="107">
        <f>SUM(O17:O41)</f>
        <v>1</v>
      </c>
      <c r="P42" s="107">
        <f>SUM(P17:P41)</f>
        <v>0</v>
      </c>
      <c r="Q42" s="107">
        <f>SUM(Q17:Q41)</f>
        <v>1</v>
      </c>
      <c r="R42" s="107">
        <f>SUM(R16:R39)</f>
        <v>0</v>
      </c>
      <c r="S42" s="107">
        <f>SUM(S17:S41)</f>
        <v>27</v>
      </c>
      <c r="T42" s="107">
        <f>SUM(T17:T41)</f>
        <v>31</v>
      </c>
      <c r="U42" s="107">
        <f>SUM(S42:T42)</f>
        <v>58</v>
      </c>
      <c r="V42" s="122">
        <f>S42/(S42+T42)</f>
        <v>0.46551724137931033</v>
      </c>
    </row>
    <row r="43" spans="1:22" ht="16.5" customHeight="1">
      <c r="A43" s="108"/>
      <c r="B43" s="106"/>
      <c r="C43" s="108"/>
      <c r="D43" s="108"/>
      <c r="E43" s="108"/>
      <c r="F43" s="108"/>
      <c r="G43" s="108"/>
      <c r="H43" s="108"/>
      <c r="I43" s="108"/>
      <c r="J43" s="108"/>
      <c r="K43" s="108"/>
      <c r="L43" s="108"/>
      <c r="M43" s="108"/>
      <c r="N43" s="108"/>
      <c r="O43" s="109"/>
      <c r="P43" s="109"/>
      <c r="Q43" s="108"/>
      <c r="R43" s="108"/>
      <c r="S43" s="108"/>
      <c r="T43" s="109"/>
      <c r="U43" s="108"/>
      <c r="V43" s="108"/>
    </row>
    <row r="44" spans="1:22" ht="16.5" customHeight="1">
      <c r="A44" s="108"/>
      <c r="B44" s="108"/>
      <c r="C44" s="108"/>
      <c r="D44" s="108"/>
      <c r="E44" s="108"/>
      <c r="F44" s="108"/>
      <c r="G44" s="108"/>
      <c r="H44" s="108"/>
      <c r="I44" s="108"/>
      <c r="J44" s="108"/>
      <c r="K44" s="108"/>
      <c r="L44" s="108"/>
      <c r="M44" s="108"/>
      <c r="N44" s="108"/>
      <c r="O44" s="109"/>
      <c r="P44" s="109"/>
      <c r="Q44" s="108"/>
      <c r="R44" s="108"/>
      <c r="S44" s="108"/>
      <c r="T44" s="109"/>
      <c r="U44" s="108"/>
      <c r="V44" s="108"/>
    </row>
    <row r="45" spans="1:22" ht="16.5" customHeight="1">
      <c r="A45" s="108"/>
      <c r="B45" s="106" t="s">
        <v>26</v>
      </c>
      <c r="C45" s="111" t="s">
        <v>27</v>
      </c>
      <c r="D45" s="111" t="s">
        <v>28</v>
      </c>
      <c r="E45" s="108"/>
      <c r="F45" s="111" t="s">
        <v>7</v>
      </c>
      <c r="G45" s="111" t="s">
        <v>9</v>
      </c>
      <c r="H45" s="108"/>
      <c r="I45" s="112"/>
      <c r="J45" s="111" t="s">
        <v>29</v>
      </c>
      <c r="K45" s="111" t="s">
        <v>30</v>
      </c>
      <c r="L45" s="112"/>
      <c r="M45" s="108"/>
      <c r="N45" s="111" t="s">
        <v>31</v>
      </c>
      <c r="O45" s="111" t="s">
        <v>30</v>
      </c>
      <c r="P45" s="111"/>
      <c r="Q45" s="111" t="s">
        <v>32</v>
      </c>
      <c r="R45" s="111" t="s">
        <v>33</v>
      </c>
      <c r="S45" s="111" t="s">
        <v>34</v>
      </c>
      <c r="T45" s="112"/>
      <c r="U45" s="108"/>
      <c r="V45" s="108"/>
    </row>
    <row r="46" spans="1:22" ht="16.5" customHeight="1">
      <c r="A46" s="108"/>
      <c r="B46" s="108"/>
      <c r="C46" s="109">
        <f>D42</f>
        <v>4</v>
      </c>
      <c r="D46" s="113">
        <f>C46/C12</f>
        <v>4</v>
      </c>
      <c r="E46" s="108"/>
      <c r="F46" s="109">
        <f>H12+I12</f>
        <v>2</v>
      </c>
      <c r="G46" s="113">
        <f>F46/C12</f>
        <v>2</v>
      </c>
      <c r="H46" s="108"/>
      <c r="I46" s="112"/>
      <c r="J46" s="109">
        <f>J42</f>
        <v>36</v>
      </c>
      <c r="K46" s="113">
        <f>J46/C12</f>
        <v>36</v>
      </c>
      <c r="L46" s="112"/>
      <c r="M46" s="108"/>
      <c r="N46" s="109">
        <f>E12</f>
        <v>35</v>
      </c>
      <c r="O46" s="113">
        <f>N46/C12</f>
        <v>35</v>
      </c>
      <c r="P46" s="113"/>
      <c r="Q46" s="109">
        <f>N42</f>
        <v>0</v>
      </c>
      <c r="R46" s="109">
        <v>1</v>
      </c>
      <c r="S46" s="109">
        <f>Q42</f>
        <v>1</v>
      </c>
      <c r="T46" s="112"/>
      <c r="U46" s="108"/>
      <c r="V46" s="108"/>
    </row>
    <row r="47" spans="1:22" ht="16.5" customHeight="1">
      <c r="A47" s="108"/>
      <c r="B47" s="108"/>
      <c r="C47" s="108"/>
      <c r="D47" s="108"/>
      <c r="E47" s="108"/>
      <c r="F47" s="108"/>
      <c r="G47" s="108"/>
      <c r="H47" s="108"/>
      <c r="I47" s="108"/>
      <c r="J47" s="108"/>
      <c r="K47" s="108"/>
      <c r="L47" s="108"/>
      <c r="M47" s="108"/>
      <c r="N47" s="108"/>
      <c r="O47" s="109"/>
      <c r="P47" s="109"/>
      <c r="Q47" s="108"/>
      <c r="R47" s="108"/>
      <c r="S47" s="108"/>
      <c r="T47" s="109"/>
      <c r="U47" s="108"/>
      <c r="V47" s="108"/>
    </row>
    <row r="48" spans="1:22" ht="16.5" customHeight="1">
      <c r="A48" s="108"/>
      <c r="B48" s="108"/>
      <c r="C48" s="111" t="s">
        <v>35</v>
      </c>
      <c r="D48" s="108"/>
      <c r="E48" s="107"/>
      <c r="F48" s="124"/>
      <c r="G48" s="112"/>
      <c r="H48" s="108"/>
      <c r="I48" s="111" t="s">
        <v>36</v>
      </c>
      <c r="J48" s="108"/>
      <c r="K48" s="124"/>
      <c r="L48" s="112"/>
      <c r="M48" s="112"/>
      <c r="N48" s="112"/>
      <c r="O48" s="109"/>
      <c r="P48" s="109"/>
      <c r="Q48" s="108"/>
      <c r="R48" s="108"/>
      <c r="S48" s="108"/>
      <c r="T48" s="109"/>
      <c r="U48" s="108"/>
      <c r="V48" s="108"/>
    </row>
    <row r="49" spans="1:22" ht="16.5" customHeight="1">
      <c r="A49" s="108"/>
      <c r="B49" s="108"/>
      <c r="C49" s="108" t="s">
        <v>37</v>
      </c>
      <c r="D49" s="109">
        <f>M42</f>
        <v>1</v>
      </c>
      <c r="E49" s="108"/>
      <c r="F49" s="115"/>
      <c r="G49" s="112"/>
      <c r="H49" s="108"/>
      <c r="I49" s="125" t="s">
        <v>38</v>
      </c>
      <c r="J49" s="109">
        <v>2</v>
      </c>
      <c r="K49" s="112"/>
      <c r="L49" s="126"/>
      <c r="M49" s="112"/>
      <c r="N49" s="112"/>
      <c r="O49" s="109"/>
      <c r="P49" s="109"/>
      <c r="Q49" s="108"/>
      <c r="R49" s="108"/>
      <c r="S49" s="108"/>
      <c r="T49" s="109"/>
      <c r="U49" s="108"/>
      <c r="V49" s="108"/>
    </row>
    <row r="50" spans="1:22" ht="16.5" customHeight="1">
      <c r="A50" s="108"/>
      <c r="B50" s="108"/>
      <c r="C50" s="127" t="s">
        <v>39</v>
      </c>
      <c r="D50" s="116">
        <v>4</v>
      </c>
      <c r="E50" s="108"/>
      <c r="F50" s="128"/>
      <c r="G50" s="116"/>
      <c r="H50" s="108"/>
      <c r="I50" s="128" t="s">
        <v>39</v>
      </c>
      <c r="J50" s="116">
        <v>2</v>
      </c>
      <c r="K50" s="108"/>
      <c r="L50" s="108"/>
      <c r="M50" s="108"/>
      <c r="N50" s="108"/>
      <c r="O50" s="109"/>
      <c r="P50" s="109"/>
      <c r="Q50" s="108"/>
      <c r="R50" s="108"/>
      <c r="S50" s="108"/>
      <c r="T50" s="109"/>
      <c r="U50" s="108"/>
      <c r="V50" s="108"/>
    </row>
    <row r="51" spans="1:22" ht="16.5" customHeight="1">
      <c r="A51" s="108"/>
      <c r="B51" s="108"/>
      <c r="C51" s="106" t="s">
        <v>40</v>
      </c>
      <c r="D51" s="129">
        <f>(D49/D50)</f>
        <v>0.25</v>
      </c>
      <c r="E51" s="108"/>
      <c r="F51" s="106"/>
      <c r="G51" s="129"/>
      <c r="H51" s="108"/>
      <c r="I51" s="106" t="s">
        <v>40</v>
      </c>
      <c r="J51" s="129">
        <f>(J49/J50)</f>
        <v>1</v>
      </c>
      <c r="K51" s="108"/>
      <c r="L51" s="108"/>
      <c r="M51" s="108"/>
      <c r="N51" s="108"/>
      <c r="O51" s="109"/>
      <c r="P51" s="109"/>
      <c r="Q51" s="108"/>
      <c r="R51" s="108"/>
      <c r="S51" s="108"/>
      <c r="T51" s="109"/>
      <c r="U51" s="108"/>
      <c r="V51" s="108"/>
    </row>
  </sheetData>
  <mergeCells count="6">
    <mergeCell ref="A14:B14"/>
    <mergeCell ref="S14:V14"/>
    <mergeCell ref="A3:B3"/>
    <mergeCell ref="J1:K1"/>
    <mergeCell ref="J2:K2"/>
    <mergeCell ref="B1:D1"/>
  </mergeCells>
  <phoneticPr fontId="7" type="noConversion"/>
  <printOptions horizontalCentered="1" verticalCentered="1" gridLines="1"/>
  <pageMargins left="0.19685039370078741" right="0.19685039370078741" top="0.39370078740157483" bottom="0.19685039370078741" header="0.19685039370078741" footer="0"/>
  <pageSetup scale="44" orientation="landscape"/>
  <headerFooter>
    <oddHeader>&amp;L&amp;"Arial,Bold Italic"&amp;14RYERSON HOCKEY STATISTICS 2015-16&amp;R&amp;"Arial,Bold Italic"&amp;11 &amp;14 2012-13 EXHIBITION STATISTICS</oddHeader>
  </headerFooter>
  <extLst>
    <ext xmlns:mx="http://schemas.microsoft.com/office/mac/excel/2008/main" uri="{64002731-A6B0-56B0-2670-7721B7C09600}">
      <mx:PLV Mode="1" OnePage="0" WScale="0"/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zoomScale="70" zoomScaleNormal="70" zoomScalePageLayoutView="70" workbookViewId="0">
      <selection activeCell="W52" sqref="W52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4" customWidth="1"/>
  </cols>
  <sheetData>
    <row r="1" spans="1:26" s="1" customFormat="1" ht="16.5" customHeight="1">
      <c r="A1" s="1085" t="s">
        <v>67</v>
      </c>
      <c r="B1" s="1157"/>
      <c r="C1" s="1157"/>
      <c r="D1" s="1157"/>
      <c r="E1" s="691"/>
      <c r="F1" s="691"/>
      <c r="G1" s="691"/>
      <c r="H1" s="691"/>
      <c r="I1" s="691" t="s">
        <v>52</v>
      </c>
      <c r="J1" s="1158" t="s">
        <v>55</v>
      </c>
      <c r="K1" s="1158"/>
      <c r="L1" s="725">
        <f>D42</f>
        <v>2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1177" t="s">
        <v>117</v>
      </c>
      <c r="K2" s="1177"/>
      <c r="L2" s="269">
        <f>SUM(H12:I12)</f>
        <v>3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1178" t="s">
        <v>0</v>
      </c>
      <c r="B3" s="1179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272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v>1</v>
      </c>
      <c r="D8" s="769">
        <v>59.1</v>
      </c>
      <c r="E8" s="364">
        <v>27</v>
      </c>
      <c r="F8" s="382">
        <v>24</v>
      </c>
      <c r="G8" s="770">
        <f>F8/E8</f>
        <v>0.88888888888888884</v>
      </c>
      <c r="H8" s="364">
        <v>3</v>
      </c>
      <c r="I8" s="364">
        <v>0</v>
      </c>
      <c r="J8" s="658">
        <f>H8/C8</f>
        <v>3</v>
      </c>
      <c r="K8" s="363">
        <v>0</v>
      </c>
      <c r="L8" s="364">
        <v>1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v>3</v>
      </c>
      <c r="R11" s="1152"/>
      <c r="S11" s="784"/>
      <c r="T11" s="1152">
        <v>2</v>
      </c>
      <c r="U11" s="1152"/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0.98499999999999999</v>
      </c>
      <c r="D12" s="739">
        <f>SUM(D5:D10)</f>
        <v>59.1</v>
      </c>
      <c r="E12" s="213">
        <f>SUM(E5:E10)</f>
        <v>27</v>
      </c>
      <c r="F12" s="526">
        <f>SUM(F5:F9)</f>
        <v>24</v>
      </c>
      <c r="G12" s="747">
        <f>F12/E12</f>
        <v>0.88888888888888884</v>
      </c>
      <c r="H12" s="213">
        <f>SUM(H5:H9)</f>
        <v>3</v>
      </c>
      <c r="I12" s="213">
        <f>SUM(I5:I9)</f>
        <v>0</v>
      </c>
      <c r="J12" s="765">
        <f>H12/C12</f>
        <v>3.0456852791878175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1154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/>
      <c r="J14" s="251"/>
      <c r="K14" s="251"/>
      <c r="L14" s="251"/>
      <c r="M14" s="251"/>
      <c r="N14" s="251"/>
      <c r="O14" s="251"/>
      <c r="P14" s="251"/>
      <c r="Q14" s="251"/>
      <c r="R14" s="251"/>
      <c r="S14" s="251"/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188</v>
      </c>
      <c r="J15" s="753" t="s">
        <v>4</v>
      </c>
      <c r="K15" s="754" t="s">
        <v>185</v>
      </c>
      <c r="L15" s="752" t="s">
        <v>186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1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-1</v>
      </c>
      <c r="I16" s="256">
        <v>0</v>
      </c>
      <c r="J16" s="732">
        <v>0</v>
      </c>
      <c r="K16" s="755" t="e">
        <f>(J16/I16)</f>
        <v>#DIV/0!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>
        <v>1.0092592592592592E-2</v>
      </c>
      <c r="X16" s="255">
        <v>7</v>
      </c>
      <c r="Y16" s="256">
        <v>13</v>
      </c>
      <c r="Z16" s="236">
        <f t="shared" ref="Z16:Z39" si="2">SUM(X16-Y16)</f>
        <v>-6</v>
      </c>
    </row>
    <row r="17" spans="1:26" s="9" customFormat="1" ht="16.5" customHeight="1">
      <c r="A17" s="520">
        <v>4</v>
      </c>
      <c r="B17" s="803" t="s">
        <v>73</v>
      </c>
      <c r="C17" s="804">
        <v>0</v>
      </c>
      <c r="D17" s="519">
        <v>0</v>
      </c>
      <c r="E17" s="520">
        <v>0</v>
      </c>
      <c r="F17" s="805">
        <f t="shared" si="1"/>
        <v>0</v>
      </c>
      <c r="G17" s="519">
        <v>0</v>
      </c>
      <c r="H17" s="520">
        <v>0</v>
      </c>
      <c r="I17" s="520">
        <v>0</v>
      </c>
      <c r="J17" s="806">
        <v>0</v>
      </c>
      <c r="K17" s="807" t="e">
        <f t="shared" ref="K17:K41" si="3">(J17/I17)</f>
        <v>#DIV/0!</v>
      </c>
      <c r="L17" s="808" t="e">
        <f t="shared" ref="L17:L40" si="4">(D17/J17)</f>
        <v>#DIV/0!</v>
      </c>
      <c r="M17" s="520">
        <v>0</v>
      </c>
      <c r="N17" s="806">
        <v>0</v>
      </c>
      <c r="O17" s="520">
        <v>0</v>
      </c>
      <c r="P17" s="520">
        <v>0</v>
      </c>
      <c r="Q17" s="520">
        <v>0</v>
      </c>
      <c r="R17" s="805">
        <v>0</v>
      </c>
      <c r="S17" s="519">
        <v>0</v>
      </c>
      <c r="T17" s="520">
        <v>0</v>
      </c>
      <c r="U17" s="520">
        <f t="shared" ref="U17:U40" si="5">S17+T17</f>
        <v>0</v>
      </c>
      <c r="V17" s="809" t="e">
        <f t="shared" ref="V17:V41" si="6">S17/(S17+T17)</f>
        <v>#DIV/0!</v>
      </c>
      <c r="W17" s="518"/>
      <c r="X17" s="519"/>
      <c r="Y17" s="520"/>
      <c r="Z17" s="51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0</v>
      </c>
      <c r="I18" s="256">
        <v>0</v>
      </c>
      <c r="J18" s="732">
        <v>0</v>
      </c>
      <c r="K18" s="755" t="e">
        <f t="shared" si="3"/>
        <v>#DIV/0!</v>
      </c>
      <c r="L18" s="756" t="e">
        <f t="shared" si="4"/>
        <v>#DIV/0!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1.3796296296296298E-2</v>
      </c>
      <c r="X18" s="255">
        <v>13</v>
      </c>
      <c r="Y18" s="256">
        <v>13</v>
      </c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-1</v>
      </c>
      <c r="I19" s="258">
        <v>0</v>
      </c>
      <c r="J19" s="731">
        <v>0</v>
      </c>
      <c r="K19" s="757" t="e">
        <f t="shared" si="3"/>
        <v>#DIV/0!</v>
      </c>
      <c r="L19" s="758" t="e">
        <f t="shared" si="4"/>
        <v>#DIV/0!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1.9074074074074073E-2</v>
      </c>
      <c r="X19" s="286">
        <v>8</v>
      </c>
      <c r="Y19" s="258">
        <v>10</v>
      </c>
      <c r="Z19" s="365">
        <f t="shared" si="2"/>
        <v>-2</v>
      </c>
    </row>
    <row r="20" spans="1:26" s="9" customFormat="1" ht="16.5" customHeight="1">
      <c r="A20" s="256">
        <v>7</v>
      </c>
      <c r="B20" s="729" t="s">
        <v>76</v>
      </c>
      <c r="C20" s="318">
        <v>1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-1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>
        <v>8.518518518518519E-3</v>
      </c>
      <c r="X20" s="255">
        <v>9</v>
      </c>
      <c r="Y20" s="256">
        <v>2</v>
      </c>
      <c r="Z20" s="236">
        <f t="shared" si="2"/>
        <v>7</v>
      </c>
    </row>
    <row r="21" spans="1:26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-2</v>
      </c>
      <c r="I21" s="258">
        <v>0</v>
      </c>
      <c r="J21" s="731">
        <v>0</v>
      </c>
      <c r="K21" s="757" t="e">
        <f t="shared" si="3"/>
        <v>#DIV/0!</v>
      </c>
      <c r="L21" s="758" t="e">
        <f t="shared" si="4"/>
        <v>#DIV/0!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>
        <v>1.1145833333333334E-2</v>
      </c>
      <c r="X21" s="286">
        <v>5</v>
      </c>
      <c r="Y21" s="258">
        <v>8</v>
      </c>
      <c r="Z21" s="365">
        <f t="shared" si="2"/>
        <v>-3</v>
      </c>
    </row>
    <row r="22" spans="1:26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>
        <v>5.0578703703703706E-3</v>
      </c>
      <c r="X22" s="255">
        <v>3</v>
      </c>
      <c r="Y22" s="256">
        <v>8</v>
      </c>
      <c r="Z22" s="236">
        <f t="shared" si="2"/>
        <v>-5</v>
      </c>
    </row>
    <row r="23" spans="1:26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1</v>
      </c>
      <c r="F23" s="727">
        <f t="shared" si="1"/>
        <v>1</v>
      </c>
      <c r="G23" s="286">
        <v>0</v>
      </c>
      <c r="H23" s="258">
        <v>-3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8</v>
      </c>
      <c r="T23" s="258">
        <v>2</v>
      </c>
      <c r="U23" s="258">
        <f t="shared" si="5"/>
        <v>10</v>
      </c>
      <c r="V23" s="762">
        <f t="shared" si="6"/>
        <v>0.8</v>
      </c>
      <c r="W23" s="265">
        <v>1.2604166666666666E-2</v>
      </c>
      <c r="X23" s="286">
        <v>6</v>
      </c>
      <c r="Y23" s="258">
        <v>11</v>
      </c>
      <c r="Z23" s="365">
        <f t="shared" si="2"/>
        <v>-5</v>
      </c>
    </row>
    <row r="24" spans="1:26" s="9" customFormat="1" ht="16.5" customHeight="1">
      <c r="A24" s="523">
        <v>13</v>
      </c>
      <c r="B24" s="796" t="s">
        <v>80</v>
      </c>
      <c r="C24" s="797">
        <v>0</v>
      </c>
      <c r="D24" s="522">
        <v>0</v>
      </c>
      <c r="E24" s="523">
        <v>0</v>
      </c>
      <c r="F24" s="798">
        <f t="shared" si="1"/>
        <v>0</v>
      </c>
      <c r="G24" s="522">
        <v>0</v>
      </c>
      <c r="H24" s="523">
        <v>0</v>
      </c>
      <c r="I24" s="523">
        <v>0</v>
      </c>
      <c r="J24" s="799">
        <v>0</v>
      </c>
      <c r="K24" s="800" t="e">
        <f t="shared" si="3"/>
        <v>#DIV/0!</v>
      </c>
      <c r="L24" s="801" t="e">
        <f t="shared" si="4"/>
        <v>#DIV/0!</v>
      </c>
      <c r="M24" s="523">
        <v>0</v>
      </c>
      <c r="N24" s="799">
        <v>0</v>
      </c>
      <c r="O24" s="523">
        <v>0</v>
      </c>
      <c r="P24" s="523">
        <v>0</v>
      </c>
      <c r="Q24" s="523">
        <v>0</v>
      </c>
      <c r="R24" s="798">
        <v>0</v>
      </c>
      <c r="S24" s="522">
        <v>0</v>
      </c>
      <c r="T24" s="523">
        <v>0</v>
      </c>
      <c r="U24" s="523">
        <f t="shared" si="5"/>
        <v>0</v>
      </c>
      <c r="V24" s="802" t="e">
        <f t="shared" si="6"/>
        <v>#DIV/0!</v>
      </c>
      <c r="W24" s="521"/>
      <c r="X24" s="522"/>
      <c r="Y24" s="523"/>
      <c r="Z24" s="515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1</v>
      </c>
      <c r="D25" s="286">
        <v>0</v>
      </c>
      <c r="E25" s="258">
        <v>1</v>
      </c>
      <c r="F25" s="727">
        <f t="shared" si="1"/>
        <v>1</v>
      </c>
      <c r="G25" s="286">
        <v>0</v>
      </c>
      <c r="H25" s="258">
        <v>0</v>
      </c>
      <c r="I25" s="258">
        <v>0</v>
      </c>
      <c r="J25" s="731">
        <v>0</v>
      </c>
      <c r="K25" s="757" t="e">
        <f t="shared" si="3"/>
        <v>#DIV/0!</v>
      </c>
      <c r="L25" s="758" t="e">
        <f t="shared" si="4"/>
        <v>#DIV/0!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15</v>
      </c>
      <c r="T25" s="258">
        <v>9</v>
      </c>
      <c r="U25" s="258">
        <f t="shared" si="5"/>
        <v>24</v>
      </c>
      <c r="V25" s="762">
        <f t="shared" si="6"/>
        <v>0.625</v>
      </c>
      <c r="W25" s="265">
        <v>1.3680555555555555E-2</v>
      </c>
      <c r="X25" s="286">
        <v>12</v>
      </c>
      <c r="Y25" s="258">
        <v>4</v>
      </c>
      <c r="Z25" s="365">
        <f t="shared" si="2"/>
        <v>8</v>
      </c>
    </row>
    <row r="26" spans="1:26" s="9" customFormat="1" ht="16.5" customHeight="1">
      <c r="A26" s="523">
        <v>17</v>
      </c>
      <c r="B26" s="796" t="s">
        <v>82</v>
      </c>
      <c r="C26" s="797">
        <v>0</v>
      </c>
      <c r="D26" s="522">
        <v>0</v>
      </c>
      <c r="E26" s="523">
        <v>0</v>
      </c>
      <c r="F26" s="798">
        <f t="shared" si="1"/>
        <v>0</v>
      </c>
      <c r="G26" s="522">
        <v>0</v>
      </c>
      <c r="H26" s="523">
        <v>0</v>
      </c>
      <c r="I26" s="523">
        <v>0</v>
      </c>
      <c r="J26" s="799">
        <v>0</v>
      </c>
      <c r="K26" s="800" t="e">
        <f t="shared" si="3"/>
        <v>#DIV/0!</v>
      </c>
      <c r="L26" s="801" t="e">
        <f t="shared" si="4"/>
        <v>#DIV/0!</v>
      </c>
      <c r="M26" s="523">
        <v>0</v>
      </c>
      <c r="N26" s="799">
        <v>0</v>
      </c>
      <c r="O26" s="523">
        <v>0</v>
      </c>
      <c r="P26" s="523">
        <v>0</v>
      </c>
      <c r="Q26" s="523">
        <v>0</v>
      </c>
      <c r="R26" s="798">
        <v>0</v>
      </c>
      <c r="S26" s="522">
        <v>0</v>
      </c>
      <c r="T26" s="523">
        <v>0</v>
      </c>
      <c r="U26" s="523">
        <f t="shared" si="5"/>
        <v>0</v>
      </c>
      <c r="V26" s="802" t="e">
        <f t="shared" si="6"/>
        <v>#DIV/0!</v>
      </c>
      <c r="W26" s="521"/>
      <c r="X26" s="522"/>
      <c r="Y26" s="523"/>
      <c r="Z26" s="515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-3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>
        <v>9.7453703703703713E-3</v>
      </c>
      <c r="X27" s="286">
        <v>5</v>
      </c>
      <c r="Y27" s="258">
        <v>12</v>
      </c>
      <c r="Z27" s="365">
        <f t="shared" si="2"/>
        <v>-7</v>
      </c>
    </row>
    <row r="28" spans="1:26" s="9" customFormat="1" ht="16.5" customHeight="1">
      <c r="A28" s="523">
        <v>19</v>
      </c>
      <c r="B28" s="796" t="s">
        <v>84</v>
      </c>
      <c r="C28" s="797">
        <v>0</v>
      </c>
      <c r="D28" s="522">
        <v>0</v>
      </c>
      <c r="E28" s="523">
        <v>0</v>
      </c>
      <c r="F28" s="798">
        <f t="shared" si="1"/>
        <v>0</v>
      </c>
      <c r="G28" s="522">
        <v>0</v>
      </c>
      <c r="H28" s="523">
        <v>0</v>
      </c>
      <c r="I28" s="523">
        <v>0</v>
      </c>
      <c r="J28" s="799">
        <v>0</v>
      </c>
      <c r="K28" s="800" t="e">
        <f t="shared" si="3"/>
        <v>#DIV/0!</v>
      </c>
      <c r="L28" s="801" t="e">
        <f t="shared" si="4"/>
        <v>#DIV/0!</v>
      </c>
      <c r="M28" s="523">
        <v>0</v>
      </c>
      <c r="N28" s="799">
        <v>0</v>
      </c>
      <c r="O28" s="523">
        <v>0</v>
      </c>
      <c r="P28" s="523">
        <v>0</v>
      </c>
      <c r="Q28" s="523">
        <v>0</v>
      </c>
      <c r="R28" s="798">
        <v>0</v>
      </c>
      <c r="S28" s="522">
        <v>0</v>
      </c>
      <c r="T28" s="523">
        <v>0</v>
      </c>
      <c r="U28" s="523">
        <f t="shared" si="5"/>
        <v>0</v>
      </c>
      <c r="V28" s="802" t="e">
        <f t="shared" si="6"/>
        <v>#DIV/0!</v>
      </c>
      <c r="W28" s="521"/>
      <c r="X28" s="522"/>
      <c r="Y28" s="523"/>
      <c r="Z28" s="515">
        <f t="shared" si="2"/>
        <v>0</v>
      </c>
    </row>
    <row r="29" spans="1:26" s="9" customFormat="1" ht="16.5" customHeight="1">
      <c r="A29" s="520">
        <v>20</v>
      </c>
      <c r="B29" s="803" t="s">
        <v>85</v>
      </c>
      <c r="C29" s="804">
        <v>0</v>
      </c>
      <c r="D29" s="519">
        <v>0</v>
      </c>
      <c r="E29" s="520">
        <v>0</v>
      </c>
      <c r="F29" s="805">
        <f t="shared" si="1"/>
        <v>0</v>
      </c>
      <c r="G29" s="519">
        <v>0</v>
      </c>
      <c r="H29" s="520">
        <v>0</v>
      </c>
      <c r="I29" s="520">
        <v>0</v>
      </c>
      <c r="J29" s="806">
        <v>0</v>
      </c>
      <c r="K29" s="807" t="e">
        <f t="shared" si="3"/>
        <v>#DIV/0!</v>
      </c>
      <c r="L29" s="808" t="e">
        <f t="shared" si="4"/>
        <v>#DIV/0!</v>
      </c>
      <c r="M29" s="520">
        <v>0</v>
      </c>
      <c r="N29" s="806">
        <v>0</v>
      </c>
      <c r="O29" s="520">
        <v>0</v>
      </c>
      <c r="P29" s="520">
        <v>0</v>
      </c>
      <c r="Q29" s="520">
        <v>0</v>
      </c>
      <c r="R29" s="805">
        <v>0</v>
      </c>
      <c r="S29" s="519">
        <v>0</v>
      </c>
      <c r="T29" s="520">
        <v>0</v>
      </c>
      <c r="U29" s="520">
        <f t="shared" si="5"/>
        <v>0</v>
      </c>
      <c r="V29" s="809" t="e">
        <f t="shared" si="6"/>
        <v>#DIV/0!</v>
      </c>
      <c r="W29" s="518"/>
      <c r="X29" s="519"/>
      <c r="Y29" s="520"/>
      <c r="Z29" s="515">
        <f t="shared" si="2"/>
        <v>0</v>
      </c>
    </row>
    <row r="30" spans="1:26" s="9" customFormat="1" ht="16.5" customHeight="1">
      <c r="A30" s="523">
        <v>21</v>
      </c>
      <c r="B30" s="796" t="s">
        <v>86</v>
      </c>
      <c r="C30" s="797">
        <v>0</v>
      </c>
      <c r="D30" s="522">
        <v>0</v>
      </c>
      <c r="E30" s="523">
        <v>0</v>
      </c>
      <c r="F30" s="798">
        <f t="shared" si="1"/>
        <v>0</v>
      </c>
      <c r="G30" s="522">
        <v>0</v>
      </c>
      <c r="H30" s="523">
        <v>0</v>
      </c>
      <c r="I30" s="523">
        <v>0</v>
      </c>
      <c r="J30" s="799">
        <v>0</v>
      </c>
      <c r="K30" s="800" t="e">
        <f t="shared" si="3"/>
        <v>#DIV/0!</v>
      </c>
      <c r="L30" s="801" t="e">
        <f t="shared" si="4"/>
        <v>#DIV/0!</v>
      </c>
      <c r="M30" s="523">
        <v>0</v>
      </c>
      <c r="N30" s="799">
        <v>0</v>
      </c>
      <c r="O30" s="523">
        <v>0</v>
      </c>
      <c r="P30" s="523">
        <v>0</v>
      </c>
      <c r="Q30" s="523">
        <v>0</v>
      </c>
      <c r="R30" s="798">
        <v>0</v>
      </c>
      <c r="S30" s="522">
        <v>0</v>
      </c>
      <c r="T30" s="523">
        <v>0</v>
      </c>
      <c r="U30" s="523">
        <f t="shared" si="5"/>
        <v>0</v>
      </c>
      <c r="V30" s="802" t="e">
        <f t="shared" si="6"/>
        <v>#DIV/0!</v>
      </c>
      <c r="W30" s="521"/>
      <c r="X30" s="522"/>
      <c r="Y30" s="523"/>
      <c r="Z30" s="515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1</v>
      </c>
      <c r="F31" s="727">
        <f t="shared" si="1"/>
        <v>1</v>
      </c>
      <c r="G31" s="286">
        <v>0</v>
      </c>
      <c r="H31" s="258">
        <v>0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1.7291666666666667E-2</v>
      </c>
      <c r="X31" s="286">
        <v>12</v>
      </c>
      <c r="Y31" s="258">
        <v>10</v>
      </c>
      <c r="Z31" s="365">
        <f t="shared" si="2"/>
        <v>2</v>
      </c>
    </row>
    <row r="32" spans="1:26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>
        <v>4.8148148148148152E-3</v>
      </c>
      <c r="X32" s="255">
        <v>3</v>
      </c>
      <c r="Y32" s="256">
        <v>6</v>
      </c>
      <c r="Z32" s="236">
        <f t="shared" si="2"/>
        <v>-3</v>
      </c>
    </row>
    <row r="33" spans="1:26" s="9" customFormat="1" ht="16.5" customHeight="1">
      <c r="A33" s="258">
        <v>25</v>
      </c>
      <c r="B33" s="730" t="s">
        <v>89</v>
      </c>
      <c r="C33" s="317">
        <v>1</v>
      </c>
      <c r="D33" s="286">
        <v>1</v>
      </c>
      <c r="E33" s="258">
        <v>0</v>
      </c>
      <c r="F33" s="727">
        <f t="shared" si="1"/>
        <v>1</v>
      </c>
      <c r="G33" s="286">
        <v>0</v>
      </c>
      <c r="H33" s="258">
        <v>1</v>
      </c>
      <c r="I33" s="258">
        <v>0</v>
      </c>
      <c r="J33" s="731">
        <v>0</v>
      </c>
      <c r="K33" s="757" t="e">
        <f t="shared" si="3"/>
        <v>#DIV/0!</v>
      </c>
      <c r="L33" s="758" t="e">
        <f t="shared" si="4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8.9583333333333338E-3</v>
      </c>
      <c r="X33" s="286">
        <v>11</v>
      </c>
      <c r="Y33" s="258">
        <v>3</v>
      </c>
      <c r="Z33" s="365">
        <f t="shared" si="2"/>
        <v>8</v>
      </c>
    </row>
    <row r="34" spans="1:26" s="9" customFormat="1" ht="16.5" customHeight="1">
      <c r="A34" s="523">
        <v>26</v>
      </c>
      <c r="B34" s="796" t="s">
        <v>90</v>
      </c>
      <c r="C34" s="797">
        <v>0</v>
      </c>
      <c r="D34" s="522">
        <v>0</v>
      </c>
      <c r="E34" s="523">
        <v>0</v>
      </c>
      <c r="F34" s="798">
        <f t="shared" si="1"/>
        <v>0</v>
      </c>
      <c r="G34" s="522">
        <v>0</v>
      </c>
      <c r="H34" s="523">
        <v>0</v>
      </c>
      <c r="I34" s="523">
        <v>0</v>
      </c>
      <c r="J34" s="799">
        <v>0</v>
      </c>
      <c r="K34" s="800" t="e">
        <f t="shared" si="3"/>
        <v>#DIV/0!</v>
      </c>
      <c r="L34" s="801" t="e">
        <f t="shared" si="4"/>
        <v>#DIV/0!</v>
      </c>
      <c r="M34" s="523">
        <v>0</v>
      </c>
      <c r="N34" s="799">
        <v>0</v>
      </c>
      <c r="O34" s="523">
        <v>0</v>
      </c>
      <c r="P34" s="523">
        <v>0</v>
      </c>
      <c r="Q34" s="523">
        <v>0</v>
      </c>
      <c r="R34" s="798">
        <v>0</v>
      </c>
      <c r="S34" s="522">
        <v>0</v>
      </c>
      <c r="T34" s="523">
        <v>0</v>
      </c>
      <c r="U34" s="523">
        <f t="shared" si="5"/>
        <v>0</v>
      </c>
      <c r="V34" s="802" t="e">
        <f t="shared" si="6"/>
        <v>#DIV/0!</v>
      </c>
      <c r="W34" s="521"/>
      <c r="X34" s="522"/>
      <c r="Y34" s="523"/>
      <c r="Z34" s="515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0</v>
      </c>
      <c r="J35" s="731">
        <v>0</v>
      </c>
      <c r="K35" s="757" t="e">
        <f t="shared" si="3"/>
        <v>#DIV/0!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1.2893518518518519E-2</v>
      </c>
      <c r="X35" s="286">
        <v>12</v>
      </c>
      <c r="Y35" s="258">
        <v>3</v>
      </c>
      <c r="Z35" s="365">
        <f t="shared" si="2"/>
        <v>9</v>
      </c>
    </row>
    <row r="36" spans="1:26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-1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1.0625000000000001E-2</v>
      </c>
      <c r="X36" s="255">
        <v>10</v>
      </c>
      <c r="Y36" s="256">
        <v>2</v>
      </c>
      <c r="Z36" s="236">
        <f t="shared" si="2"/>
        <v>8</v>
      </c>
    </row>
    <row r="37" spans="1:26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9</v>
      </c>
      <c r="T37" s="258">
        <v>1</v>
      </c>
      <c r="U37" s="258">
        <f t="shared" si="5"/>
        <v>10</v>
      </c>
      <c r="V37" s="762">
        <f t="shared" si="6"/>
        <v>0.9</v>
      </c>
      <c r="W37" s="265">
        <v>5.1736111111111115E-3</v>
      </c>
      <c r="X37" s="286">
        <v>3</v>
      </c>
      <c r="Y37" s="258">
        <v>6</v>
      </c>
      <c r="Z37" s="365">
        <f t="shared" si="2"/>
        <v>-3</v>
      </c>
    </row>
    <row r="38" spans="1:26" s="9" customFormat="1" ht="16.5" customHeight="1">
      <c r="A38" s="523">
        <v>44</v>
      </c>
      <c r="B38" s="796" t="s">
        <v>94</v>
      </c>
      <c r="C38" s="797">
        <v>0</v>
      </c>
      <c r="D38" s="522">
        <v>0</v>
      </c>
      <c r="E38" s="523">
        <v>0</v>
      </c>
      <c r="F38" s="798">
        <f t="shared" si="1"/>
        <v>0</v>
      </c>
      <c r="G38" s="522">
        <v>0</v>
      </c>
      <c r="H38" s="523">
        <v>0</v>
      </c>
      <c r="I38" s="523">
        <v>0</v>
      </c>
      <c r="J38" s="799">
        <v>0</v>
      </c>
      <c r="K38" s="800" t="e">
        <f t="shared" si="3"/>
        <v>#DIV/0!</v>
      </c>
      <c r="L38" s="801" t="e">
        <f t="shared" si="4"/>
        <v>#DIV/0!</v>
      </c>
      <c r="M38" s="523">
        <v>0</v>
      </c>
      <c r="N38" s="799">
        <v>0</v>
      </c>
      <c r="O38" s="523">
        <v>0</v>
      </c>
      <c r="P38" s="523">
        <v>0</v>
      </c>
      <c r="Q38" s="523">
        <v>0</v>
      </c>
      <c r="R38" s="798">
        <v>0</v>
      </c>
      <c r="S38" s="522">
        <v>0</v>
      </c>
      <c r="T38" s="523">
        <v>0</v>
      </c>
      <c r="U38" s="523">
        <f t="shared" si="5"/>
        <v>0</v>
      </c>
      <c r="V38" s="802" t="e">
        <f t="shared" si="6"/>
        <v>#DIV/0!</v>
      </c>
      <c r="W38" s="521"/>
      <c r="X38" s="522"/>
      <c r="Y38" s="523"/>
      <c r="Z38" s="515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1</v>
      </c>
      <c r="D39" s="286">
        <v>1</v>
      </c>
      <c r="E39" s="258">
        <v>0</v>
      </c>
      <c r="F39" s="727">
        <f t="shared" si="1"/>
        <v>1</v>
      </c>
      <c r="G39" s="286">
        <v>0</v>
      </c>
      <c r="H39" s="258">
        <v>0</v>
      </c>
      <c r="I39" s="258">
        <v>0</v>
      </c>
      <c r="J39" s="731">
        <v>0</v>
      </c>
      <c r="K39" s="757" t="e">
        <f t="shared" si="3"/>
        <v>#DIV/0!</v>
      </c>
      <c r="L39" s="758" t="e">
        <f t="shared" si="4"/>
        <v>#DIV/0!</v>
      </c>
      <c r="M39" s="258">
        <v>1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11</v>
      </c>
      <c r="T39" s="258">
        <v>10</v>
      </c>
      <c r="U39" s="258">
        <f t="shared" si="5"/>
        <v>21</v>
      </c>
      <c r="V39" s="762">
        <f t="shared" si="6"/>
        <v>0.52380952380952384</v>
      </c>
      <c r="W39" s="265">
        <v>1.4224537037037037E-2</v>
      </c>
      <c r="X39" s="286">
        <v>9</v>
      </c>
      <c r="Y39" s="258">
        <v>4</v>
      </c>
      <c r="Z39" s="365">
        <f t="shared" si="2"/>
        <v>5</v>
      </c>
    </row>
    <row r="40" spans="1:26" s="9" customFormat="1" ht="16.5" customHeight="1">
      <c r="A40" s="256">
        <v>12</v>
      </c>
      <c r="B40" s="729" t="s">
        <v>244</v>
      </c>
      <c r="C40" s="318">
        <v>1</v>
      </c>
      <c r="D40" s="255">
        <v>0</v>
      </c>
      <c r="E40" s="256">
        <v>0</v>
      </c>
      <c r="F40" s="346">
        <v>0</v>
      </c>
      <c r="G40" s="255">
        <v>0</v>
      </c>
      <c r="H40" s="256">
        <v>0</v>
      </c>
      <c r="I40" s="256">
        <v>0</v>
      </c>
      <c r="J40" s="732">
        <v>3</v>
      </c>
      <c r="K40" s="755" t="e">
        <f t="shared" si="3"/>
        <v>#DIV/0!</v>
      </c>
      <c r="L40" s="756">
        <f t="shared" si="4"/>
        <v>0</v>
      </c>
      <c r="M40" s="256">
        <v>0</v>
      </c>
      <c r="N40" s="732">
        <v>0</v>
      </c>
      <c r="O40" s="256">
        <v>0</v>
      </c>
      <c r="P40" s="256">
        <v>0</v>
      </c>
      <c r="Q40" s="256">
        <v>0</v>
      </c>
      <c r="R40" s="346">
        <v>0</v>
      </c>
      <c r="S40" s="255">
        <v>4</v>
      </c>
      <c r="T40" s="256">
        <v>0</v>
      </c>
      <c r="U40" s="256">
        <f t="shared" si="5"/>
        <v>4</v>
      </c>
      <c r="V40" s="763">
        <f t="shared" si="6"/>
        <v>1</v>
      </c>
      <c r="W40" s="264"/>
      <c r="X40" s="255"/>
      <c r="Y40" s="256"/>
      <c r="Z40" s="236"/>
    </row>
    <row r="41" spans="1:26" s="9" customFormat="1" ht="16.5" customHeight="1">
      <c r="A41" s="258">
        <v>24</v>
      </c>
      <c r="B41" s="730" t="s">
        <v>243</v>
      </c>
      <c r="C41" s="317">
        <v>1</v>
      </c>
      <c r="D41" s="286">
        <v>0</v>
      </c>
      <c r="E41" s="258">
        <v>1</v>
      </c>
      <c r="F41" s="727">
        <f>D41+E41</f>
        <v>1</v>
      </c>
      <c r="G41" s="286">
        <v>0</v>
      </c>
      <c r="H41" s="258">
        <v>1</v>
      </c>
      <c r="I41" s="258">
        <v>0</v>
      </c>
      <c r="J41" s="731">
        <v>2</v>
      </c>
      <c r="K41" s="757" t="e">
        <f t="shared" si="3"/>
        <v>#DIV/0!</v>
      </c>
      <c r="L41" s="758"/>
      <c r="M41" s="258">
        <v>0</v>
      </c>
      <c r="N41" s="731">
        <v>0</v>
      </c>
      <c r="O41" s="258">
        <v>0</v>
      </c>
      <c r="P41" s="258">
        <v>0</v>
      </c>
      <c r="Q41" s="258">
        <v>0</v>
      </c>
      <c r="R41" s="727">
        <v>0</v>
      </c>
      <c r="S41" s="286">
        <v>0</v>
      </c>
      <c r="T41" s="258">
        <v>0</v>
      </c>
      <c r="U41" s="258">
        <v>0</v>
      </c>
      <c r="V41" s="762" t="e">
        <f t="shared" si="6"/>
        <v>#DIV/0!</v>
      </c>
      <c r="W41" s="265">
        <v>1.3078703703703703E-2</v>
      </c>
      <c r="X41" s="286">
        <v>13</v>
      </c>
      <c r="Y41" s="258">
        <v>4</v>
      </c>
      <c r="Z41" s="277">
        <f>X41-Y41</f>
        <v>9</v>
      </c>
    </row>
    <row r="42" spans="1:26" s="9" customFormat="1" ht="16.5" customHeight="1" thickBot="1">
      <c r="A42" s="261"/>
      <c r="B42" s="728" t="s">
        <v>14</v>
      </c>
      <c r="C42" s="259">
        <f t="shared" ref="C42:J42" si="7">SUM(C16:C41)</f>
        <v>18</v>
      </c>
      <c r="D42" s="260">
        <f t="shared" si="7"/>
        <v>2</v>
      </c>
      <c r="E42" s="261">
        <f t="shared" si="7"/>
        <v>4</v>
      </c>
      <c r="F42" s="728">
        <f t="shared" si="7"/>
        <v>6</v>
      </c>
      <c r="G42" s="260">
        <f t="shared" si="7"/>
        <v>0</v>
      </c>
      <c r="H42" s="261">
        <f t="shared" si="7"/>
        <v>-10</v>
      </c>
      <c r="I42" s="261">
        <f t="shared" si="7"/>
        <v>0</v>
      </c>
      <c r="J42" s="733">
        <f t="shared" si="7"/>
        <v>5</v>
      </c>
      <c r="K42" s="759" t="e">
        <f>(J42/I42)</f>
        <v>#DIV/0!</v>
      </c>
      <c r="L42" s="760">
        <f>(D42/J42)</f>
        <v>0.4</v>
      </c>
      <c r="M42" s="261">
        <f t="shared" ref="M42:T42" si="8">SUM(M16:M41)</f>
        <v>1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0</v>
      </c>
      <c r="S42" s="260">
        <f t="shared" si="8"/>
        <v>47</v>
      </c>
      <c r="T42" s="261">
        <f t="shared" si="8"/>
        <v>22</v>
      </c>
      <c r="U42" s="261">
        <f>S42+T42</f>
        <v>69</v>
      </c>
      <c r="V42" s="764">
        <f>S42/(S42+T42)</f>
        <v>0.6811594202898551</v>
      </c>
      <c r="W42" s="259">
        <v>0</v>
      </c>
      <c r="X42" s="260">
        <v>0</v>
      </c>
      <c r="Y42" s="261">
        <v>0</v>
      </c>
      <c r="Z42" s="278">
        <v>-6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2</v>
      </c>
      <c r="D46" s="24">
        <f>C46/C12</f>
        <v>2.030456852791878</v>
      </c>
      <c r="E46" s="699"/>
      <c r="F46" s="692">
        <f>H12+I12</f>
        <v>3</v>
      </c>
      <c r="G46" s="24">
        <f>F46/C12</f>
        <v>3.0456852791878175</v>
      </c>
      <c r="H46" s="699"/>
      <c r="I46" s="692">
        <f>J42</f>
        <v>5</v>
      </c>
      <c r="J46" s="24"/>
      <c r="K46" s="692"/>
      <c r="L46" s="72"/>
      <c r="M46" s="699"/>
      <c r="N46" s="692">
        <f>E12</f>
        <v>27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1</v>
      </c>
      <c r="E49" s="699"/>
      <c r="F49" s="14"/>
      <c r="G49" s="15"/>
      <c r="H49" s="699"/>
      <c r="I49" s="43" t="s">
        <v>38</v>
      </c>
      <c r="J49" s="692">
        <v>3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1</v>
      </c>
      <c r="E50" s="699"/>
      <c r="F50" s="45"/>
      <c r="G50" s="65"/>
      <c r="H50" s="699"/>
      <c r="I50" s="45" t="s">
        <v>39</v>
      </c>
      <c r="J50" s="65">
        <v>3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>
        <f>(D49/D50)</f>
        <v>1</v>
      </c>
      <c r="E51" s="699"/>
      <c r="F51" s="72"/>
      <c r="G51" s="72"/>
      <c r="H51" s="699"/>
      <c r="I51" s="158" t="s">
        <v>40</v>
      </c>
      <c r="J51" s="154">
        <f>(J49/J50)</f>
        <v>1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6">
    <mergeCell ref="T11:V12"/>
    <mergeCell ref="J1:K1"/>
    <mergeCell ref="A1:D1"/>
    <mergeCell ref="J2:K2"/>
    <mergeCell ref="A3:B3"/>
    <mergeCell ref="Q11:R12"/>
  </mergeCells>
  <phoneticPr fontId="7" type="noConversion"/>
  <conditionalFormatting sqref="Z16:Z39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{734B9517-156E-184C-9693-C5317835E862}</x14:id>
        </ext>
      </extLst>
    </cfRule>
  </conditionalFormatting>
  <conditionalFormatting sqref="V16:V41">
    <cfRule type="cellIs" dxfId="13" priority="15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2011-2012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34B9517-156E-184C-9693-C5317835E86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C4F04594-7C64-174D-A366-E03C4044689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2768CB79-7537-C940-997C-2946FDC377D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5233D8AE-002E-6E43-8DA3-FC8BCA89223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982CCA79-D156-B849-9560-4AEAF028727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4E630ACB-65DA-4941-A544-D5B7AD389B1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D0CCE684-B682-D642-8FCF-98B8CBBEAFC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7C4217E1-55ED-9441-B1BC-7152AAB07BF7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0CA99FDE-17EA-7643-B1FD-D19BC518C4D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ED08F5E5-40CA-904B-9FE6-E10911DD2B5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ED3364F9-C212-944F-B9E4-F83C0C9203C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22C716A5-41B2-E74D-B707-C29D1F53E48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B57AACC6-7C79-4949-B534-52969F79909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6CA93214-3463-4843-8BFA-7D3845F97885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1" id="{DFB2311A-570B-6442-B5FB-32772C01C32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topLeftCell="A9" zoomScale="70" zoomScaleNormal="70" zoomScalePageLayoutView="70" workbookViewId="0">
      <selection activeCell="R12" sqref="R12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2.1640625" customWidth="1"/>
  </cols>
  <sheetData>
    <row r="1" spans="1:26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2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120</v>
      </c>
      <c r="K2" s="698"/>
      <c r="L2" s="269">
        <f>SUM(H12:I12)</f>
        <v>5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273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v>1</v>
      </c>
      <c r="D8" s="769">
        <v>60</v>
      </c>
      <c r="E8" s="364">
        <v>32</v>
      </c>
      <c r="F8" s="382">
        <v>27</v>
      </c>
      <c r="G8" s="770">
        <f>F8/E8</f>
        <v>0.84375</v>
      </c>
      <c r="H8" s="364">
        <v>5</v>
      </c>
      <c r="I8" s="364">
        <v>0</v>
      </c>
      <c r="J8" s="658">
        <f>H8/C8</f>
        <v>5</v>
      </c>
      <c r="K8" s="363">
        <v>0</v>
      </c>
      <c r="L8" s="364">
        <v>1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786"/>
      <c r="R11" s="787"/>
      <c r="S11" s="784"/>
      <c r="T11" s="787"/>
      <c r="U11" s="787"/>
      <c r="V11" s="788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32</v>
      </c>
      <c r="F12" s="526">
        <f>SUM(F5:F9)</f>
        <v>27</v>
      </c>
      <c r="G12" s="747">
        <f>F12/E12</f>
        <v>0.84375</v>
      </c>
      <c r="H12" s="213">
        <f>SUM(H5:H9)</f>
        <v>5</v>
      </c>
      <c r="I12" s="213">
        <f>SUM(I5:I9)</f>
        <v>0</v>
      </c>
      <c r="J12" s="765">
        <f>H12/C12</f>
        <v>5</v>
      </c>
      <c r="K12" s="240">
        <f>SUM(K5:K9)</f>
        <v>0</v>
      </c>
      <c r="L12" s="213">
        <f>SUM(L5:L9)</f>
        <v>1</v>
      </c>
      <c r="M12" s="213">
        <f>SUM(M5:M9)</f>
        <v>0</v>
      </c>
      <c r="N12" s="526">
        <f>SUM(N5:N7)</f>
        <v>0</v>
      </c>
      <c r="O12" s="768">
        <v>0</v>
      </c>
      <c r="P12" s="268"/>
      <c r="Q12" s="789"/>
      <c r="R12" s="790"/>
      <c r="S12" s="785"/>
      <c r="T12" s="790"/>
      <c r="U12" s="790"/>
      <c r="V12" s="791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1</v>
      </c>
      <c r="D16" s="255">
        <v>0</v>
      </c>
      <c r="E16" s="256">
        <v>0</v>
      </c>
      <c r="F16" s="346">
        <f t="shared" ref="F16:F39" si="1">SUM(D16:E16)</f>
        <v>0</v>
      </c>
      <c r="G16" s="221">
        <v>2</v>
      </c>
      <c r="H16" s="256">
        <v>0</v>
      </c>
      <c r="I16" s="256">
        <v>1</v>
      </c>
      <c r="J16" s="732">
        <v>1</v>
      </c>
      <c r="K16" s="755">
        <f>(J16/I16)</f>
        <v>1</v>
      </c>
      <c r="L16" s="756">
        <f>(D16/J16)</f>
        <v>0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>
        <v>8.611111111111111E-3</v>
      </c>
      <c r="X16" s="255">
        <v>9</v>
      </c>
      <c r="Y16" s="256">
        <v>8</v>
      </c>
      <c r="Z16" s="236">
        <f t="shared" ref="Z16:Z40" si="2">SUM(X16-Y16)</f>
        <v>1</v>
      </c>
    </row>
    <row r="17" spans="1:26" s="9" customFormat="1" ht="16.5" customHeight="1">
      <c r="A17" s="258">
        <v>4</v>
      </c>
      <c r="B17" s="730" t="s">
        <v>73</v>
      </c>
      <c r="C17" s="317">
        <v>0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41" si="3">(J17/I17)</f>
        <v>#DIV/0!</v>
      </c>
      <c r="L17" s="758" t="e">
        <f t="shared" ref="L17:L40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40" si="5">S17+T17</f>
        <v>0</v>
      </c>
      <c r="V17" s="762" t="e">
        <f t="shared" ref="V17:V40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4</v>
      </c>
      <c r="H18" s="256">
        <v>0</v>
      </c>
      <c r="I18" s="256">
        <v>1</v>
      </c>
      <c r="J18" s="732">
        <v>1</v>
      </c>
      <c r="K18" s="755">
        <f t="shared" si="3"/>
        <v>1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9.8495370370370369E-3</v>
      </c>
      <c r="X18" s="255">
        <v>10</v>
      </c>
      <c r="Y18" s="256">
        <v>10</v>
      </c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1</v>
      </c>
      <c r="F19" s="727">
        <f t="shared" si="1"/>
        <v>1</v>
      </c>
      <c r="G19" s="286">
        <v>0</v>
      </c>
      <c r="H19" s="258">
        <v>0</v>
      </c>
      <c r="I19" s="258">
        <v>1</v>
      </c>
      <c r="J19" s="731">
        <v>1</v>
      </c>
      <c r="K19" s="757">
        <f t="shared" si="3"/>
        <v>1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2.0462962962962964E-2</v>
      </c>
      <c r="X19" s="286">
        <v>11</v>
      </c>
      <c r="Y19" s="258">
        <v>8</v>
      </c>
      <c r="Z19" s="365">
        <f t="shared" si="2"/>
        <v>3</v>
      </c>
    </row>
    <row r="20" spans="1:26" s="9" customFormat="1" ht="16.5" customHeight="1">
      <c r="A20" s="256">
        <v>7</v>
      </c>
      <c r="B20" s="729" t="s">
        <v>76</v>
      </c>
      <c r="C20" s="318">
        <v>1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-2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>
        <v>1.0138888888888888E-2</v>
      </c>
      <c r="X20" s="255">
        <v>14</v>
      </c>
      <c r="Y20" s="256">
        <v>10</v>
      </c>
      <c r="Z20" s="236">
        <f t="shared" si="2"/>
        <v>4</v>
      </c>
    </row>
    <row r="21" spans="1:26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-2</v>
      </c>
      <c r="I21" s="258">
        <v>1</v>
      </c>
      <c r="J21" s="731">
        <v>1</v>
      </c>
      <c r="K21" s="757">
        <f t="shared" si="3"/>
        <v>1</v>
      </c>
      <c r="L21" s="758">
        <f t="shared" si="4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>
        <v>5.8449074074074072E-3</v>
      </c>
      <c r="X21" s="286">
        <v>10</v>
      </c>
      <c r="Y21" s="258">
        <v>7</v>
      </c>
      <c r="Z21" s="365">
        <f t="shared" si="2"/>
        <v>3</v>
      </c>
    </row>
    <row r="22" spans="1:26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3</v>
      </c>
      <c r="J22" s="732">
        <v>3</v>
      </c>
      <c r="K22" s="755">
        <f t="shared" si="3"/>
        <v>1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>
        <v>7.4305555555555548E-3</v>
      </c>
      <c r="X22" s="255">
        <v>8</v>
      </c>
      <c r="Y22" s="256">
        <v>3</v>
      </c>
      <c r="Z22" s="236">
        <f t="shared" si="2"/>
        <v>5</v>
      </c>
    </row>
    <row r="23" spans="1:26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-2</v>
      </c>
      <c r="I23" s="258">
        <v>5</v>
      </c>
      <c r="J23" s="731">
        <v>5</v>
      </c>
      <c r="K23" s="757">
        <f t="shared" si="3"/>
        <v>1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8</v>
      </c>
      <c r="T23" s="258">
        <v>5</v>
      </c>
      <c r="U23" s="258">
        <f t="shared" si="5"/>
        <v>13</v>
      </c>
      <c r="V23" s="762">
        <f t="shared" si="6"/>
        <v>0.61538461538461542</v>
      </c>
      <c r="W23" s="265">
        <v>9.0046296296296298E-3</v>
      </c>
      <c r="X23" s="286">
        <v>11</v>
      </c>
      <c r="Y23" s="258">
        <v>7</v>
      </c>
      <c r="Z23" s="365">
        <f t="shared" si="2"/>
        <v>4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1</v>
      </c>
      <c r="D25" s="286">
        <v>0</v>
      </c>
      <c r="E25" s="258">
        <v>0</v>
      </c>
      <c r="F25" s="727">
        <f t="shared" si="1"/>
        <v>0</v>
      </c>
      <c r="G25" s="286">
        <v>0</v>
      </c>
      <c r="H25" s="258">
        <v>-1</v>
      </c>
      <c r="I25" s="258">
        <v>3</v>
      </c>
      <c r="J25" s="731">
        <v>3</v>
      </c>
      <c r="K25" s="757">
        <f t="shared" si="3"/>
        <v>1</v>
      </c>
      <c r="L25" s="758">
        <f t="shared" si="4"/>
        <v>0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13</v>
      </c>
      <c r="T25" s="258">
        <v>7</v>
      </c>
      <c r="U25" s="258">
        <f t="shared" si="5"/>
        <v>20</v>
      </c>
      <c r="V25" s="762">
        <f t="shared" si="6"/>
        <v>0.65</v>
      </c>
      <c r="W25" s="265">
        <v>1.4016203703703704E-2</v>
      </c>
      <c r="X25" s="286">
        <v>6</v>
      </c>
      <c r="Y25" s="258">
        <v>10</v>
      </c>
      <c r="Z25" s="365">
        <f t="shared" si="2"/>
        <v>-4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-2</v>
      </c>
      <c r="I27" s="258">
        <v>4</v>
      </c>
      <c r="J27" s="731">
        <v>4</v>
      </c>
      <c r="K27" s="757">
        <f t="shared" si="3"/>
        <v>1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>
        <v>6.1111111111111114E-3</v>
      </c>
      <c r="X27" s="286">
        <v>11</v>
      </c>
      <c r="Y27" s="258">
        <v>5</v>
      </c>
      <c r="Z27" s="365">
        <f t="shared" si="2"/>
        <v>6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1.8472222222222223E-2</v>
      </c>
      <c r="X31" s="286">
        <v>11</v>
      </c>
      <c r="Y31" s="258">
        <v>8</v>
      </c>
      <c r="Z31" s="365">
        <f t="shared" si="2"/>
        <v>3</v>
      </c>
    </row>
    <row r="32" spans="1:26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2</v>
      </c>
      <c r="J32" s="732">
        <v>2</v>
      </c>
      <c r="K32" s="755">
        <f t="shared" si="3"/>
        <v>1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1</v>
      </c>
      <c r="T32" s="256">
        <v>0</v>
      </c>
      <c r="U32" s="256">
        <f t="shared" si="5"/>
        <v>1</v>
      </c>
      <c r="V32" s="763">
        <f t="shared" si="6"/>
        <v>1</v>
      </c>
      <c r="W32" s="264">
        <v>7.3379629629629628E-3</v>
      </c>
      <c r="X32" s="255">
        <v>7</v>
      </c>
      <c r="Y32" s="256">
        <v>4</v>
      </c>
      <c r="Z32" s="236">
        <f t="shared" si="2"/>
        <v>3</v>
      </c>
    </row>
    <row r="33" spans="1:26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-1</v>
      </c>
      <c r="I33" s="258">
        <v>1</v>
      </c>
      <c r="J33" s="731">
        <v>1</v>
      </c>
      <c r="K33" s="757">
        <f t="shared" si="3"/>
        <v>1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1.1909722222222223E-2</v>
      </c>
      <c r="X33" s="286">
        <v>5</v>
      </c>
      <c r="Y33" s="258">
        <v>10</v>
      </c>
      <c r="Z33" s="365">
        <f t="shared" si="2"/>
        <v>-5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-1</v>
      </c>
      <c r="I35" s="258">
        <v>2</v>
      </c>
      <c r="J35" s="731">
        <v>2</v>
      </c>
      <c r="K35" s="757">
        <f t="shared" si="3"/>
        <v>1</v>
      </c>
      <c r="L35" s="758">
        <f t="shared" si="4"/>
        <v>0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1.3946759259259258E-2</v>
      </c>
      <c r="X35" s="286">
        <v>6</v>
      </c>
      <c r="Y35" s="258">
        <v>10</v>
      </c>
      <c r="Z35" s="365">
        <f t="shared" si="2"/>
        <v>-4</v>
      </c>
    </row>
    <row r="36" spans="1:26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1</v>
      </c>
      <c r="F36" s="346">
        <f t="shared" si="1"/>
        <v>1</v>
      </c>
      <c r="G36" s="255">
        <v>0</v>
      </c>
      <c r="H36" s="256">
        <v>-2</v>
      </c>
      <c r="I36" s="256">
        <v>2</v>
      </c>
      <c r="J36" s="732">
        <v>2</v>
      </c>
      <c r="K36" s="755">
        <f t="shared" si="3"/>
        <v>1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1.2662037037037039E-2</v>
      </c>
      <c r="X36" s="255">
        <v>17</v>
      </c>
      <c r="Y36" s="256">
        <v>12</v>
      </c>
      <c r="Z36" s="236">
        <f t="shared" si="2"/>
        <v>5</v>
      </c>
    </row>
    <row r="37" spans="1:26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2</v>
      </c>
      <c r="J37" s="731">
        <v>2</v>
      </c>
      <c r="K37" s="757">
        <f t="shared" si="3"/>
        <v>1</v>
      </c>
      <c r="L37" s="758">
        <f t="shared" si="4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4</v>
      </c>
      <c r="T37" s="258">
        <v>3</v>
      </c>
      <c r="U37" s="258">
        <f t="shared" si="5"/>
        <v>7</v>
      </c>
      <c r="V37" s="762">
        <f t="shared" si="6"/>
        <v>0.5714285714285714</v>
      </c>
      <c r="W37" s="265">
        <v>7.6504629629629631E-3</v>
      </c>
      <c r="X37" s="286">
        <v>7</v>
      </c>
      <c r="Y37" s="258">
        <v>3</v>
      </c>
      <c r="Z37" s="365">
        <f t="shared" si="2"/>
        <v>4</v>
      </c>
    </row>
    <row r="38" spans="1:26" s="9" customFormat="1" ht="16.5" customHeight="1">
      <c r="A38" s="256">
        <v>44</v>
      </c>
      <c r="B38" s="729" t="s">
        <v>94</v>
      </c>
      <c r="C38" s="318">
        <v>0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1</v>
      </c>
      <c r="D39" s="286">
        <v>1</v>
      </c>
      <c r="E39" s="258">
        <v>0</v>
      </c>
      <c r="F39" s="727">
        <f t="shared" si="1"/>
        <v>1</v>
      </c>
      <c r="G39" s="286">
        <v>2</v>
      </c>
      <c r="H39" s="258">
        <v>-1</v>
      </c>
      <c r="I39" s="258">
        <v>6</v>
      </c>
      <c r="J39" s="731">
        <v>6</v>
      </c>
      <c r="K39" s="757">
        <f t="shared" si="3"/>
        <v>1</v>
      </c>
      <c r="L39" s="758">
        <f t="shared" si="4"/>
        <v>0.16666666666666666</v>
      </c>
      <c r="M39" s="258">
        <v>1</v>
      </c>
      <c r="N39" s="731"/>
      <c r="O39" s="258"/>
      <c r="P39" s="258">
        <v>0</v>
      </c>
      <c r="Q39" s="258">
        <v>0</v>
      </c>
      <c r="R39" s="727">
        <v>0</v>
      </c>
      <c r="S39" s="286">
        <v>7</v>
      </c>
      <c r="T39" s="258">
        <v>8</v>
      </c>
      <c r="U39" s="258">
        <f t="shared" si="5"/>
        <v>15</v>
      </c>
      <c r="V39" s="762">
        <f t="shared" si="6"/>
        <v>0.46666666666666667</v>
      </c>
      <c r="W39" s="265">
        <v>1.4247685185185184E-2</v>
      </c>
      <c r="X39" s="286">
        <v>9</v>
      </c>
      <c r="Y39" s="258">
        <v>10</v>
      </c>
      <c r="Z39" s="365">
        <f t="shared" si="2"/>
        <v>-1</v>
      </c>
    </row>
    <row r="40" spans="1:26" s="9" customFormat="1" ht="16.5" customHeight="1">
      <c r="A40" s="256">
        <v>12</v>
      </c>
      <c r="B40" s="729" t="s">
        <v>246</v>
      </c>
      <c r="C40" s="318">
        <v>1</v>
      </c>
      <c r="D40" s="255">
        <v>1</v>
      </c>
      <c r="E40" s="256"/>
      <c r="F40" s="346"/>
      <c r="G40" s="255"/>
      <c r="H40" s="256">
        <v>1</v>
      </c>
      <c r="I40" s="256">
        <v>4</v>
      </c>
      <c r="J40" s="732">
        <v>4</v>
      </c>
      <c r="K40" s="755">
        <f t="shared" si="3"/>
        <v>1</v>
      </c>
      <c r="L40" s="756">
        <f t="shared" si="4"/>
        <v>0.25</v>
      </c>
      <c r="M40" s="256"/>
      <c r="N40" s="732">
        <v>1</v>
      </c>
      <c r="O40" s="256"/>
      <c r="P40" s="256"/>
      <c r="Q40" s="256"/>
      <c r="R40" s="346"/>
      <c r="S40" s="255">
        <v>2</v>
      </c>
      <c r="T40" s="256">
        <v>2</v>
      </c>
      <c r="U40" s="256">
        <f t="shared" si="5"/>
        <v>4</v>
      </c>
      <c r="V40" s="763">
        <f t="shared" si="6"/>
        <v>0.5</v>
      </c>
      <c r="W40" s="264">
        <v>1.2708333333333334E-2</v>
      </c>
      <c r="X40" s="255">
        <v>12</v>
      </c>
      <c r="Y40" s="256">
        <v>8</v>
      </c>
      <c r="Z40" s="236">
        <f t="shared" si="2"/>
        <v>4</v>
      </c>
    </row>
    <row r="41" spans="1:26" s="9" customFormat="1" ht="16.5" customHeight="1">
      <c r="A41" s="258">
        <v>24</v>
      </c>
      <c r="B41" s="730" t="s">
        <v>247</v>
      </c>
      <c r="C41" s="317">
        <v>1</v>
      </c>
      <c r="D41" s="286"/>
      <c r="E41" s="258">
        <v>1</v>
      </c>
      <c r="F41" s="727"/>
      <c r="G41" s="286"/>
      <c r="H41" s="258">
        <v>1</v>
      </c>
      <c r="I41" s="258">
        <v>4</v>
      </c>
      <c r="J41" s="731">
        <v>4</v>
      </c>
      <c r="K41" s="757">
        <f t="shared" si="3"/>
        <v>1</v>
      </c>
      <c r="L41" s="758"/>
      <c r="M41" s="258"/>
      <c r="N41" s="731"/>
      <c r="O41" s="258"/>
      <c r="P41" s="258"/>
      <c r="Q41" s="258"/>
      <c r="R41" s="727"/>
      <c r="S41" s="286">
        <v>0</v>
      </c>
      <c r="T41" s="258"/>
      <c r="U41" s="258"/>
      <c r="V41" s="762"/>
      <c r="W41" s="265">
        <v>1.3935185185185184E-2</v>
      </c>
      <c r="X41" s="286">
        <v>11</v>
      </c>
      <c r="Y41" s="258">
        <v>8</v>
      </c>
      <c r="Z41" s="277">
        <f>X41-Y41</f>
        <v>3</v>
      </c>
    </row>
    <row r="42" spans="1:26" s="9" customFormat="1" ht="16.5" customHeight="1" thickBot="1">
      <c r="A42" s="261"/>
      <c r="B42" s="728" t="s">
        <v>14</v>
      </c>
      <c r="C42" s="259">
        <f>SUM(C16:C41)</f>
        <v>18</v>
      </c>
      <c r="D42" s="260">
        <f>SUM(D16:D40)</f>
        <v>2</v>
      </c>
      <c r="E42" s="261">
        <f>SUM(E16:E41)</f>
        <v>3</v>
      </c>
      <c r="F42" s="728">
        <f>SUM(F16:F40)</f>
        <v>3</v>
      </c>
      <c r="G42" s="260">
        <f>SUM(G16:G40)</f>
        <v>8</v>
      </c>
      <c r="H42" s="261">
        <f>SUM(H16:H41)</f>
        <v>-12</v>
      </c>
      <c r="I42" s="261">
        <f>SUM(I16:I41)</f>
        <v>42</v>
      </c>
      <c r="J42" s="733">
        <f>SUM(J16:J41)</f>
        <v>42</v>
      </c>
      <c r="K42" s="759">
        <f>(J42/I42)</f>
        <v>1</v>
      </c>
      <c r="L42" s="760">
        <f>(D42/J42)</f>
        <v>4.7619047619047616E-2</v>
      </c>
      <c r="M42" s="261">
        <f t="shared" ref="M42:T42" si="7">SUM(M16:M40)</f>
        <v>1</v>
      </c>
      <c r="N42" s="733">
        <f t="shared" si="7"/>
        <v>1</v>
      </c>
      <c r="O42" s="261">
        <f t="shared" si="7"/>
        <v>0</v>
      </c>
      <c r="P42" s="261">
        <f t="shared" si="7"/>
        <v>0</v>
      </c>
      <c r="Q42" s="261">
        <f t="shared" si="7"/>
        <v>0</v>
      </c>
      <c r="R42" s="728">
        <f t="shared" si="7"/>
        <v>0</v>
      </c>
      <c r="S42" s="260">
        <f>SUM(S16:S41)</f>
        <v>35</v>
      </c>
      <c r="T42" s="261">
        <f t="shared" si="7"/>
        <v>25</v>
      </c>
      <c r="U42" s="261">
        <f>S42+T42</f>
        <v>60</v>
      </c>
      <c r="V42" s="764">
        <f>S42/(S42+T42)</f>
        <v>0.58333333333333337</v>
      </c>
      <c r="W42" s="259">
        <v>0</v>
      </c>
      <c r="X42" s="260">
        <v>0</v>
      </c>
      <c r="Y42" s="261">
        <v>0</v>
      </c>
      <c r="Z42" s="278">
        <v>-6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2</v>
      </c>
      <c r="D46" s="24">
        <f>C46/C12</f>
        <v>2</v>
      </c>
      <c r="E46" s="699"/>
      <c r="F46" s="692">
        <f>H12+I12</f>
        <v>5</v>
      </c>
      <c r="G46" s="24">
        <f>F46/C12</f>
        <v>5</v>
      </c>
      <c r="H46" s="699"/>
      <c r="I46" s="692">
        <f>J42</f>
        <v>42</v>
      </c>
      <c r="J46" s="24"/>
      <c r="K46" s="692"/>
      <c r="L46" s="72"/>
      <c r="M46" s="699"/>
      <c r="N46" s="692">
        <f>E12</f>
        <v>32</v>
      </c>
      <c r="O46" s="24"/>
      <c r="P46" s="24"/>
      <c r="Q46" s="692">
        <f>N42</f>
        <v>1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1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phoneticPr fontId="7" type="noConversion"/>
  <conditionalFormatting sqref="Z16:Z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{42F15427-2025-2B4A-A9C7-22ED8B55A082}</x14:id>
        </ext>
      </extLst>
    </cfRule>
  </conditionalFormatting>
  <conditionalFormatting sqref="V16:V41">
    <cfRule type="cellIs" dxfId="12" priority="15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2011-2012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2F15427-2025-2B4A-A9C7-22ED8B55A08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6" id="{6B360070-C4D2-3640-93C8-6CF74746CDD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4" id="{4BE88A52-005F-0C45-AA99-2DD0AFC5F5F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3" id="{B6013D49-58FE-3448-87A2-998B794ECC0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2" id="{829B35E5-BAF5-D647-9C6C-471A4ACD269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1" id="{3D972D0E-5301-714A-9A6C-6E868023F44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0" id="{99268955-0A6C-2745-BD7F-4D107718C3E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9" id="{6B5845FB-E034-F447-940D-A2E55DDE2118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8" id="{A2AEBE21-2C40-E446-91FB-FD9AFC4A8C3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7" id="{4BA1F4F7-0906-7D48-AEA2-54127801DB2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6" id="{67D220D7-CBC6-D841-AF48-2D94F90E75A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5" id="{0270C612-7D35-564F-9B7E-4BE29FCEA38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4" id="{19C3E27A-C891-9E4E-B7DC-5D89D09F249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2" id="{65796F6F-603D-F048-954E-396BAF43C7AC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1" id="{EA0E4940-40C9-A14E-A1FF-80DF5B8B4D1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topLeftCell="G2" zoomScale="70" zoomScaleNormal="70" zoomScalePageLayoutView="70" workbookViewId="0">
      <selection activeCell="U13" sqref="U13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2.1640625" customWidth="1"/>
  </cols>
  <sheetData>
    <row r="1" spans="1:26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6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120</v>
      </c>
      <c r="K2" s="698"/>
      <c r="L2" s="269">
        <f>SUM(H12:I12)</f>
        <v>3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274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v>1</v>
      </c>
      <c r="D8" s="769">
        <v>60</v>
      </c>
      <c r="E8" s="364">
        <v>33</v>
      </c>
      <c r="F8" s="382">
        <v>30</v>
      </c>
      <c r="G8" s="770">
        <f>F8/E8</f>
        <v>0.90909090909090906</v>
      </c>
      <c r="H8" s="364">
        <v>3</v>
      </c>
      <c r="I8" s="364">
        <v>0</v>
      </c>
      <c r="J8" s="658">
        <f>H8/C8</f>
        <v>3</v>
      </c>
      <c r="K8" s="363">
        <v>1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L1</f>
        <v>6</v>
      </c>
      <c r="R11" s="1152"/>
      <c r="S11" s="784"/>
      <c r="T11" s="787"/>
      <c r="U11" s="1152">
        <f>L2</f>
        <v>3</v>
      </c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33</v>
      </c>
      <c r="F12" s="526">
        <f>SUM(F5:F9)</f>
        <v>30</v>
      </c>
      <c r="G12" s="747">
        <f>F12/E12</f>
        <v>0.90909090909090906</v>
      </c>
      <c r="H12" s="213">
        <f>SUM(H5:H9)</f>
        <v>3</v>
      </c>
      <c r="I12" s="213">
        <f>SUM(I5:I9)</f>
        <v>0</v>
      </c>
      <c r="J12" s="765">
        <f>H12/C12</f>
        <v>3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790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1</v>
      </c>
      <c r="D16" s="255">
        <v>1</v>
      </c>
      <c r="E16" s="256">
        <v>0</v>
      </c>
      <c r="F16" s="346">
        <f t="shared" ref="F16:F39" si="1">SUM(D16:E16)</f>
        <v>1</v>
      </c>
      <c r="G16" s="221">
        <v>0</v>
      </c>
      <c r="H16" s="256">
        <v>1</v>
      </c>
      <c r="I16" s="256">
        <v>2</v>
      </c>
      <c r="J16" s="732">
        <v>2</v>
      </c>
      <c r="K16" s="755">
        <f>(J16/I16)</f>
        <v>1</v>
      </c>
      <c r="L16" s="756">
        <f>(D16/J16)</f>
        <v>0.5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>
        <v>8.3333333333333332E-3</v>
      </c>
      <c r="X16" s="255">
        <v>10</v>
      </c>
      <c r="Y16" s="256">
        <v>6</v>
      </c>
      <c r="Z16" s="236">
        <f t="shared" ref="Z16:Z40" si="2">SUM(X16-Y16)</f>
        <v>4</v>
      </c>
    </row>
    <row r="17" spans="1:26" s="9" customFormat="1" ht="16.5" customHeight="1">
      <c r="A17" s="258">
        <v>4</v>
      </c>
      <c r="B17" s="730" t="s">
        <v>73</v>
      </c>
      <c r="C17" s="317">
        <v>0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41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40" si="5">S17+T17</f>
        <v>0</v>
      </c>
      <c r="V17" s="762" t="e">
        <f t="shared" ref="V17:V40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2</v>
      </c>
      <c r="I18" s="256">
        <v>1</v>
      </c>
      <c r="J18" s="732">
        <v>1</v>
      </c>
      <c r="K18" s="755">
        <f t="shared" si="3"/>
        <v>1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1.554398148148148E-2</v>
      </c>
      <c r="X18" s="255">
        <v>12</v>
      </c>
      <c r="Y18" s="256">
        <v>6</v>
      </c>
      <c r="Z18" s="236">
        <f t="shared" si="2"/>
        <v>6</v>
      </c>
    </row>
    <row r="19" spans="1:26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2</v>
      </c>
      <c r="H19" s="258">
        <v>0</v>
      </c>
      <c r="I19" s="258">
        <v>6</v>
      </c>
      <c r="J19" s="731">
        <v>6</v>
      </c>
      <c r="K19" s="757">
        <f t="shared" si="3"/>
        <v>1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1.8391203703703705E-2</v>
      </c>
      <c r="X19" s="286">
        <v>17</v>
      </c>
      <c r="Y19" s="258">
        <v>15</v>
      </c>
      <c r="Z19" s="365">
        <f t="shared" si="2"/>
        <v>2</v>
      </c>
    </row>
    <row r="20" spans="1:26" s="9" customFormat="1" ht="16.5" customHeight="1">
      <c r="A20" s="256">
        <v>7</v>
      </c>
      <c r="B20" s="729" t="s">
        <v>76</v>
      </c>
      <c r="C20" s="318">
        <v>0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/>
      <c r="X20" s="255"/>
      <c r="Y20" s="256"/>
      <c r="Z20" s="236">
        <f t="shared" si="2"/>
        <v>0</v>
      </c>
    </row>
    <row r="21" spans="1:26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1</v>
      </c>
      <c r="F21" s="727">
        <f t="shared" si="1"/>
        <v>1</v>
      </c>
      <c r="G21" s="286">
        <v>2</v>
      </c>
      <c r="H21" s="258">
        <v>2</v>
      </c>
      <c r="I21" s="258">
        <v>2</v>
      </c>
      <c r="J21" s="731">
        <v>2</v>
      </c>
      <c r="K21" s="757">
        <f t="shared" si="3"/>
        <v>1</v>
      </c>
      <c r="L21" s="758">
        <f t="shared" si="4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>
        <v>7.1527777777777787E-3</v>
      </c>
      <c r="X21" s="286">
        <v>11</v>
      </c>
      <c r="Y21" s="258">
        <v>6</v>
      </c>
      <c r="Z21" s="365">
        <f t="shared" si="2"/>
        <v>5</v>
      </c>
    </row>
    <row r="22" spans="1:26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2</v>
      </c>
      <c r="J22" s="732">
        <v>2</v>
      </c>
      <c r="K22" s="755">
        <f t="shared" si="3"/>
        <v>1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1</v>
      </c>
      <c r="U22" s="256">
        <f t="shared" si="5"/>
        <v>1</v>
      </c>
      <c r="V22" s="763">
        <f t="shared" si="6"/>
        <v>0</v>
      </c>
      <c r="W22" s="264">
        <v>9.0046296296296298E-3</v>
      </c>
      <c r="X22" s="255">
        <v>10</v>
      </c>
      <c r="Y22" s="256">
        <v>6</v>
      </c>
      <c r="Z22" s="236">
        <f t="shared" si="2"/>
        <v>4</v>
      </c>
    </row>
    <row r="23" spans="1:26" s="9" customFormat="1" ht="16.5" customHeight="1">
      <c r="A23" s="258">
        <v>10</v>
      </c>
      <c r="B23" s="730" t="s">
        <v>79</v>
      </c>
      <c r="C23" s="317">
        <v>1</v>
      </c>
      <c r="D23" s="286">
        <v>1</v>
      </c>
      <c r="E23" s="258">
        <v>2</v>
      </c>
      <c r="F23" s="727">
        <f t="shared" si="1"/>
        <v>3</v>
      </c>
      <c r="G23" s="286">
        <v>0</v>
      </c>
      <c r="H23" s="258">
        <v>1</v>
      </c>
      <c r="I23" s="258">
        <v>4</v>
      </c>
      <c r="J23" s="731">
        <v>4</v>
      </c>
      <c r="K23" s="757">
        <f t="shared" si="3"/>
        <v>1</v>
      </c>
      <c r="L23" s="758">
        <f t="shared" si="4"/>
        <v>0.25</v>
      </c>
      <c r="M23" s="258">
        <v>1</v>
      </c>
      <c r="N23" s="731">
        <v>0</v>
      </c>
      <c r="O23" s="258">
        <v>1</v>
      </c>
      <c r="P23" s="258">
        <v>0</v>
      </c>
      <c r="Q23" s="258">
        <v>0</v>
      </c>
      <c r="R23" s="727">
        <v>0</v>
      </c>
      <c r="S23" s="286">
        <v>3</v>
      </c>
      <c r="T23" s="258">
        <v>3</v>
      </c>
      <c r="U23" s="258">
        <f t="shared" si="5"/>
        <v>6</v>
      </c>
      <c r="V23" s="762">
        <f t="shared" si="6"/>
        <v>0.5</v>
      </c>
      <c r="W23" s="265">
        <v>1.1377314814814814E-2</v>
      </c>
      <c r="X23" s="286">
        <v>12</v>
      </c>
      <c r="Y23" s="258">
        <v>10</v>
      </c>
      <c r="Z23" s="365">
        <f t="shared" si="2"/>
        <v>2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1</v>
      </c>
      <c r="D25" s="286">
        <v>0</v>
      </c>
      <c r="E25" s="258">
        <v>3</v>
      </c>
      <c r="F25" s="727">
        <f t="shared" si="1"/>
        <v>3</v>
      </c>
      <c r="G25" s="286">
        <v>2</v>
      </c>
      <c r="H25" s="258">
        <v>2</v>
      </c>
      <c r="I25" s="258">
        <v>2</v>
      </c>
      <c r="J25" s="731">
        <v>2</v>
      </c>
      <c r="K25" s="757">
        <f t="shared" si="3"/>
        <v>1</v>
      </c>
      <c r="L25" s="758">
        <f t="shared" si="4"/>
        <v>0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11</v>
      </c>
      <c r="T25" s="258">
        <v>11</v>
      </c>
      <c r="U25" s="258">
        <f t="shared" si="5"/>
        <v>22</v>
      </c>
      <c r="V25" s="762">
        <f t="shared" si="6"/>
        <v>0.5</v>
      </c>
      <c r="W25" s="265">
        <v>1.4282407407407409E-2</v>
      </c>
      <c r="X25" s="286">
        <v>12</v>
      </c>
      <c r="Y25" s="258">
        <v>13</v>
      </c>
      <c r="Z25" s="365">
        <f t="shared" si="2"/>
        <v>-1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1</v>
      </c>
      <c r="D27" s="286">
        <v>1</v>
      </c>
      <c r="E27" s="258">
        <v>0</v>
      </c>
      <c r="F27" s="727">
        <f t="shared" si="1"/>
        <v>1</v>
      </c>
      <c r="G27" s="286">
        <v>0</v>
      </c>
      <c r="H27" s="258">
        <v>2</v>
      </c>
      <c r="I27" s="258">
        <v>4</v>
      </c>
      <c r="J27" s="731">
        <v>4</v>
      </c>
      <c r="K27" s="757">
        <f t="shared" si="3"/>
        <v>1</v>
      </c>
      <c r="L27" s="758">
        <f t="shared" si="4"/>
        <v>0.25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1</v>
      </c>
      <c r="T27" s="258">
        <v>0</v>
      </c>
      <c r="U27" s="258">
        <f t="shared" si="5"/>
        <v>1</v>
      </c>
      <c r="V27" s="762">
        <f t="shared" si="6"/>
        <v>1</v>
      </c>
      <c r="W27" s="265">
        <v>8.3912037037037045E-3</v>
      </c>
      <c r="X27" s="286">
        <v>11</v>
      </c>
      <c r="Y27" s="258">
        <v>6</v>
      </c>
      <c r="Z27" s="365">
        <f t="shared" si="2"/>
        <v>5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1</v>
      </c>
      <c r="F31" s="727">
        <f t="shared" si="1"/>
        <v>1</v>
      </c>
      <c r="G31" s="286">
        <v>0</v>
      </c>
      <c r="H31" s="258">
        <v>1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1.6527777777777777E-2</v>
      </c>
      <c r="X31" s="286">
        <v>16</v>
      </c>
      <c r="Y31" s="258">
        <v>11</v>
      </c>
      <c r="Z31" s="365">
        <f t="shared" si="2"/>
        <v>5</v>
      </c>
    </row>
    <row r="32" spans="1:26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2</v>
      </c>
      <c r="H32" s="256">
        <v>0</v>
      </c>
      <c r="I32" s="256">
        <v>2</v>
      </c>
      <c r="J32" s="732">
        <v>2</v>
      </c>
      <c r="K32" s="755">
        <f t="shared" si="3"/>
        <v>1</v>
      </c>
      <c r="L32" s="756">
        <f t="shared" si="4"/>
        <v>0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1</v>
      </c>
      <c r="U32" s="256">
        <f t="shared" si="5"/>
        <v>1</v>
      </c>
      <c r="V32" s="763">
        <f t="shared" si="6"/>
        <v>0</v>
      </c>
      <c r="W32" s="264">
        <v>8.819444444444444E-3</v>
      </c>
      <c r="X32" s="255">
        <v>10</v>
      </c>
      <c r="Y32" s="256">
        <v>6</v>
      </c>
      <c r="Z32" s="236">
        <f t="shared" si="2"/>
        <v>4</v>
      </c>
    </row>
    <row r="33" spans="1:26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0</v>
      </c>
      <c r="F33" s="727">
        <f t="shared" si="1"/>
        <v>0</v>
      </c>
      <c r="G33" s="286">
        <v>12</v>
      </c>
      <c r="H33" s="258">
        <v>1</v>
      </c>
      <c r="I33" s="258">
        <v>2</v>
      </c>
      <c r="J33" s="731">
        <v>2</v>
      </c>
      <c r="K33" s="757">
        <f t="shared" si="3"/>
        <v>1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7.6041666666666662E-3</v>
      </c>
      <c r="X33" s="286">
        <v>8</v>
      </c>
      <c r="Y33" s="258">
        <v>9</v>
      </c>
      <c r="Z33" s="365">
        <f t="shared" si="2"/>
        <v>-1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1</v>
      </c>
      <c r="D35" s="286">
        <v>3</v>
      </c>
      <c r="E35" s="258">
        <v>0</v>
      </c>
      <c r="F35" s="727">
        <f t="shared" si="1"/>
        <v>3</v>
      </c>
      <c r="G35" s="286">
        <v>0</v>
      </c>
      <c r="H35" s="258">
        <v>2</v>
      </c>
      <c r="I35" s="258">
        <v>10</v>
      </c>
      <c r="J35" s="731">
        <v>10</v>
      </c>
      <c r="K35" s="757">
        <f t="shared" si="3"/>
        <v>1</v>
      </c>
      <c r="L35" s="758">
        <f t="shared" si="4"/>
        <v>0.3</v>
      </c>
      <c r="M35" s="258">
        <v>0</v>
      </c>
      <c r="N35" s="731">
        <v>2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1.4270833333333335E-2</v>
      </c>
      <c r="X35" s="286">
        <v>13</v>
      </c>
      <c r="Y35" s="258">
        <v>13</v>
      </c>
      <c r="Z35" s="365">
        <f t="shared" si="2"/>
        <v>0</v>
      </c>
    </row>
    <row r="36" spans="1:26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3</v>
      </c>
      <c r="I36" s="256">
        <v>2</v>
      </c>
      <c r="J36" s="732">
        <v>2</v>
      </c>
      <c r="K36" s="755">
        <f t="shared" si="3"/>
        <v>1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1.2418981481481482E-2</v>
      </c>
      <c r="X36" s="255">
        <v>14</v>
      </c>
      <c r="Y36" s="256">
        <v>7</v>
      </c>
      <c r="Z36" s="236">
        <f t="shared" si="2"/>
        <v>7</v>
      </c>
    </row>
    <row r="37" spans="1:26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5</v>
      </c>
      <c r="J37" s="731">
        <v>5</v>
      </c>
      <c r="K37" s="757">
        <f t="shared" si="3"/>
        <v>1</v>
      </c>
      <c r="L37" s="758">
        <f t="shared" si="4"/>
        <v>0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13</v>
      </c>
      <c r="T37" s="258">
        <v>4</v>
      </c>
      <c r="U37" s="258">
        <f t="shared" si="5"/>
        <v>17</v>
      </c>
      <c r="V37" s="762">
        <f t="shared" si="6"/>
        <v>0.76470588235294112</v>
      </c>
      <c r="W37" s="265">
        <v>9.0740740740740729E-3</v>
      </c>
      <c r="X37" s="286">
        <v>10</v>
      </c>
      <c r="Y37" s="258">
        <v>6</v>
      </c>
      <c r="Z37" s="365">
        <f t="shared" si="2"/>
        <v>4</v>
      </c>
    </row>
    <row r="38" spans="1:26" s="9" customFormat="1" ht="16.5" customHeight="1">
      <c r="A38" s="256">
        <v>44</v>
      </c>
      <c r="B38" s="729" t="s">
        <v>94</v>
      </c>
      <c r="C38" s="318">
        <v>1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>
        <v>5.6018518518518518E-3</v>
      </c>
      <c r="X38" s="255">
        <v>6</v>
      </c>
      <c r="Y38" s="256">
        <v>6</v>
      </c>
      <c r="Z38" s="236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-2</v>
      </c>
      <c r="I39" s="258">
        <v>2</v>
      </c>
      <c r="J39" s="731">
        <v>2</v>
      </c>
      <c r="K39" s="757">
        <f t="shared" si="3"/>
        <v>1</v>
      </c>
      <c r="L39" s="758">
        <f t="shared" si="4"/>
        <v>0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7</v>
      </c>
      <c r="T39" s="258">
        <v>7</v>
      </c>
      <c r="U39" s="258">
        <f t="shared" si="5"/>
        <v>14</v>
      </c>
      <c r="V39" s="762">
        <f t="shared" si="6"/>
        <v>0.5</v>
      </c>
      <c r="W39" s="265">
        <v>1.3726851851851851E-2</v>
      </c>
      <c r="X39" s="286">
        <v>6</v>
      </c>
      <c r="Y39" s="258">
        <v>7</v>
      </c>
      <c r="Z39" s="365">
        <f t="shared" si="2"/>
        <v>-1</v>
      </c>
    </row>
    <row r="40" spans="1:26" s="9" customFormat="1" ht="16.5" customHeight="1">
      <c r="A40" s="256">
        <v>12</v>
      </c>
      <c r="B40" s="729" t="s">
        <v>246</v>
      </c>
      <c r="C40" s="318">
        <v>1</v>
      </c>
      <c r="D40" s="255"/>
      <c r="E40" s="256">
        <v>1</v>
      </c>
      <c r="F40" s="346"/>
      <c r="G40" s="255">
        <v>2</v>
      </c>
      <c r="H40" s="256">
        <v>-1</v>
      </c>
      <c r="I40" s="256">
        <v>1</v>
      </c>
      <c r="J40" s="732">
        <v>1</v>
      </c>
      <c r="K40" s="755">
        <f t="shared" si="3"/>
        <v>1</v>
      </c>
      <c r="L40" s="756"/>
      <c r="M40" s="256"/>
      <c r="N40" s="732"/>
      <c r="O40" s="256"/>
      <c r="P40" s="256"/>
      <c r="Q40" s="256"/>
      <c r="R40" s="346"/>
      <c r="S40" s="255">
        <v>5</v>
      </c>
      <c r="T40" s="256">
        <v>0</v>
      </c>
      <c r="U40" s="256">
        <f t="shared" si="5"/>
        <v>5</v>
      </c>
      <c r="V40" s="763">
        <f t="shared" si="6"/>
        <v>1</v>
      </c>
      <c r="W40" s="264">
        <v>1.0243055555555556E-2</v>
      </c>
      <c r="X40" s="255">
        <v>6</v>
      </c>
      <c r="Y40" s="256">
        <v>3</v>
      </c>
      <c r="Z40" s="236">
        <f t="shared" si="2"/>
        <v>3</v>
      </c>
    </row>
    <row r="41" spans="1:26" s="9" customFormat="1" ht="16.5" customHeight="1">
      <c r="A41" s="258">
        <v>24</v>
      </c>
      <c r="B41" s="730" t="s">
        <v>247</v>
      </c>
      <c r="C41" s="317">
        <v>1</v>
      </c>
      <c r="D41" s="286"/>
      <c r="E41" s="258"/>
      <c r="F41" s="727"/>
      <c r="G41" s="286"/>
      <c r="H41" s="258">
        <v>-1</v>
      </c>
      <c r="I41" s="258">
        <v>3</v>
      </c>
      <c r="J41" s="731">
        <v>3</v>
      </c>
      <c r="K41" s="757">
        <f t="shared" si="3"/>
        <v>1</v>
      </c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>
        <v>9.571759259259259E-3</v>
      </c>
      <c r="X41" s="286">
        <v>3</v>
      </c>
      <c r="Y41" s="258">
        <v>2</v>
      </c>
      <c r="Z41" s="277">
        <f>X41-Y41</f>
        <v>1</v>
      </c>
    </row>
    <row r="42" spans="1:26" s="9" customFormat="1" ht="16.5" customHeight="1" thickBot="1">
      <c r="A42" s="261"/>
      <c r="B42" s="728" t="s">
        <v>14</v>
      </c>
      <c r="C42" s="259">
        <f>SUM(C16:C41)</f>
        <v>18</v>
      </c>
      <c r="D42" s="260">
        <f>SUM(D16:D40)</f>
        <v>6</v>
      </c>
      <c r="E42" s="261">
        <f>SUM(E16:E40)</f>
        <v>8</v>
      </c>
      <c r="F42" s="728">
        <f>SUM(F16:F40)</f>
        <v>13</v>
      </c>
      <c r="G42" s="260">
        <f>SUM(G16:G40)</f>
        <v>22</v>
      </c>
      <c r="H42" s="261">
        <f>SUM(H16:H41)</f>
        <v>13</v>
      </c>
      <c r="I42" s="261">
        <f>SUM(I16:I41)</f>
        <v>50</v>
      </c>
      <c r="J42" s="733">
        <f>SUM(J16:J41)</f>
        <v>50</v>
      </c>
      <c r="K42" s="759">
        <f>(J42/I42)</f>
        <v>1</v>
      </c>
      <c r="L42" s="760">
        <f>(D42/J42)</f>
        <v>0.12</v>
      </c>
      <c r="M42" s="261">
        <f t="shared" ref="M42:T42" si="7">SUM(M16:M40)</f>
        <v>1</v>
      </c>
      <c r="N42" s="733">
        <f t="shared" si="7"/>
        <v>2</v>
      </c>
      <c r="O42" s="261">
        <f t="shared" si="7"/>
        <v>1</v>
      </c>
      <c r="P42" s="261">
        <f t="shared" si="7"/>
        <v>0</v>
      </c>
      <c r="Q42" s="261">
        <f t="shared" si="7"/>
        <v>0</v>
      </c>
      <c r="R42" s="728">
        <f t="shared" si="7"/>
        <v>0</v>
      </c>
      <c r="S42" s="260">
        <f t="shared" si="7"/>
        <v>40</v>
      </c>
      <c r="T42" s="261">
        <f t="shared" si="7"/>
        <v>27</v>
      </c>
      <c r="U42" s="261">
        <f>S42+T42</f>
        <v>67</v>
      </c>
      <c r="V42" s="764">
        <f>S42/(S42+T42)</f>
        <v>0.59701492537313428</v>
      </c>
      <c r="W42" s="259">
        <v>0</v>
      </c>
      <c r="X42" s="260">
        <v>0</v>
      </c>
      <c r="Y42" s="261">
        <v>0</v>
      </c>
      <c r="Z42" s="278">
        <v>-6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6</v>
      </c>
      <c r="D46" s="24">
        <f>C46/C12</f>
        <v>6</v>
      </c>
      <c r="E46" s="699"/>
      <c r="F46" s="692">
        <f>H12+I12</f>
        <v>3</v>
      </c>
      <c r="G46" s="24">
        <f>F46/C12</f>
        <v>3</v>
      </c>
      <c r="H46" s="699"/>
      <c r="I46" s="692">
        <f>J42</f>
        <v>50</v>
      </c>
      <c r="J46" s="24"/>
      <c r="K46" s="692"/>
      <c r="L46" s="72"/>
      <c r="M46" s="699"/>
      <c r="N46" s="692">
        <f>E12</f>
        <v>33</v>
      </c>
      <c r="O46" s="24"/>
      <c r="P46" s="24"/>
      <c r="Q46" s="692">
        <f>N42</f>
        <v>2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1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2">
    <mergeCell ref="Q11:R12"/>
    <mergeCell ref="U11:V12"/>
  </mergeCells>
  <phoneticPr fontId="7" type="noConversion"/>
  <conditionalFormatting sqref="Z16:Z39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{D4BFB65E-2105-164A-A3A0-754E933B086A}</x14:id>
        </ext>
      </extLst>
    </cfRule>
  </conditionalFormatting>
  <conditionalFormatting sqref="V16:V41">
    <cfRule type="cellIs" dxfId="11" priority="16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2011-2012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4BFB65E-2105-164A-A3A0-754E933B086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7" id="{4734BE79-7F4E-6442-A2AD-E4AF997C64B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5" id="{76040113-0337-B74F-AC8A-0C48BBC911A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4" id="{492CDD74-C75E-2744-A519-AF36CB8A3DC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3" id="{2B8BC90B-5BC6-BF40-8F5B-F8680C3C939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2" id="{1D5AE89D-C0C4-4F45-BF76-13223C53177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1" id="{1E32B912-6AE5-9D49-9F00-A0D4C1EAE2B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0" id="{F7BEC75F-9B59-F94A-BA34-A598DF4AD859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9" id="{905FD087-ABCF-4A44-A81F-A0902F5176A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8" id="{4F704940-7C40-3D49-9572-0F379EB380B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7" id="{9A2CA38C-3611-0B40-8B61-59B27811BA6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BE67187F-D579-3C4B-9C87-6AA290B9E6F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2A5CE811-AFD9-6343-90BF-50504D70838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8249D82D-D896-FB43-B046-EE5BC018F76F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C08D2301-6C31-7841-B9EB-13DF5062377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S12:T12 Q11 S11:U11</xm:sqref>
        </x14:conditionalFormatting>
        <x14:conditionalFormatting xmlns:xm="http://schemas.microsoft.com/office/excel/2006/main">
          <x14:cfRule type="iconSet" priority="1" id="{4E36A3AA-1934-B648-82A8-23937787013E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zoomScale="70" zoomScaleNormal="70" zoomScalePageLayoutView="70" workbookViewId="0">
      <selection activeCell="Z7" sqref="Z7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  <col min="23" max="23" width="11.6640625" customWidth="1"/>
  </cols>
  <sheetData>
    <row r="1" spans="1:26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3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110</v>
      </c>
      <c r="K2" s="698"/>
      <c r="L2" s="269">
        <f>SUM(H12:I12)</f>
        <v>0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275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v>1</v>
      </c>
      <c r="D9" s="738">
        <v>60</v>
      </c>
      <c r="E9" s="692">
        <v>32</v>
      </c>
      <c r="F9" s="379">
        <f>E9-H9</f>
        <v>32</v>
      </c>
      <c r="G9" s="746">
        <f>F9/E9</f>
        <v>1</v>
      </c>
      <c r="H9" s="692">
        <v>0</v>
      </c>
      <c r="I9" s="692">
        <v>0</v>
      </c>
      <c r="J9" s="349">
        <f>H9/C9</f>
        <v>0</v>
      </c>
      <c r="K9" s="221">
        <v>1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f>L2</f>
        <v>0</v>
      </c>
      <c r="R11" s="1152"/>
      <c r="S11" s="784"/>
      <c r="T11" s="787"/>
      <c r="U11" s="1152">
        <f>L1</f>
        <v>3</v>
      </c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1</v>
      </c>
      <c r="D12" s="739">
        <f>SUM(D5:D10)</f>
        <v>60</v>
      </c>
      <c r="E12" s="213">
        <f>SUM(E5:E10)</f>
        <v>32</v>
      </c>
      <c r="F12" s="526">
        <f>SUM(F5:F9)</f>
        <v>32</v>
      </c>
      <c r="G12" s="747">
        <f>F12/E12</f>
        <v>1</v>
      </c>
      <c r="H12" s="213">
        <f>SUM(H5:H9)</f>
        <v>0</v>
      </c>
      <c r="I12" s="213">
        <f>SUM(I5:I9)</f>
        <v>0</v>
      </c>
      <c r="J12" s="765">
        <f>H12/C12</f>
        <v>0</v>
      </c>
      <c r="K12" s="240">
        <f>SUM(K5:K9)</f>
        <v>1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790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1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1</v>
      </c>
      <c r="I16" s="256">
        <v>1</v>
      </c>
      <c r="J16" s="732">
        <v>1</v>
      </c>
      <c r="K16" s="755">
        <f>(J16/I16)</f>
        <v>1</v>
      </c>
      <c r="L16" s="756">
        <f>(D16/J16)</f>
        <v>0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>
        <v>1.1180555555555556E-2</v>
      </c>
      <c r="X16" s="255">
        <v>5</v>
      </c>
      <c r="Y16" s="256">
        <v>7</v>
      </c>
      <c r="Z16" s="236">
        <f t="shared" ref="Z16:Z40" si="2">SUM(X16-Y16)</f>
        <v>-2</v>
      </c>
    </row>
    <row r="17" spans="1:26" s="9" customFormat="1" ht="16.5" customHeight="1">
      <c r="A17" s="258">
        <v>4</v>
      </c>
      <c r="B17" s="730" t="s">
        <v>73</v>
      </c>
      <c r="C17" s="317">
        <v>1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1</v>
      </c>
      <c r="I17" s="258">
        <v>0</v>
      </c>
      <c r="J17" s="731">
        <v>0</v>
      </c>
      <c r="K17" s="757" t="e">
        <f t="shared" ref="K17:K41" si="3">(J17/I17)</f>
        <v>#DIV/0!</v>
      </c>
      <c r="L17" s="758" t="e">
        <f t="shared" ref="L17:L40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>
        <v>1.2222222222222223E-2</v>
      </c>
      <c r="X17" s="286">
        <v>5</v>
      </c>
      <c r="Y17" s="258">
        <v>7</v>
      </c>
      <c r="Z17" s="365">
        <f t="shared" si="2"/>
        <v>-2</v>
      </c>
    </row>
    <row r="18" spans="1:26" s="9" customFormat="1" ht="16.5" customHeight="1">
      <c r="A18" s="256">
        <v>5</v>
      </c>
      <c r="B18" s="729" t="s">
        <v>74</v>
      </c>
      <c r="C18" s="318">
        <v>1</v>
      </c>
      <c r="D18" s="255">
        <v>0</v>
      </c>
      <c r="E18" s="256">
        <v>1</v>
      </c>
      <c r="F18" s="346">
        <f t="shared" si="1"/>
        <v>1</v>
      </c>
      <c r="G18" s="255">
        <v>2</v>
      </c>
      <c r="H18" s="256">
        <v>1</v>
      </c>
      <c r="I18" s="256">
        <v>3</v>
      </c>
      <c r="J18" s="732">
        <v>3</v>
      </c>
      <c r="K18" s="755">
        <f t="shared" si="3"/>
        <v>1</v>
      </c>
      <c r="L18" s="756">
        <f t="shared" si="4"/>
        <v>0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>
        <v>1.3472222222222221E-2</v>
      </c>
      <c r="X18" s="255">
        <v>12</v>
      </c>
      <c r="Y18" s="256">
        <v>7</v>
      </c>
      <c r="Z18" s="236">
        <f t="shared" si="2"/>
        <v>5</v>
      </c>
    </row>
    <row r="19" spans="1:26" s="9" customFormat="1" ht="16.5" customHeight="1">
      <c r="A19" s="258">
        <v>6</v>
      </c>
      <c r="B19" s="730" t="s">
        <v>75</v>
      </c>
      <c r="C19" s="317">
        <v>1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1</v>
      </c>
      <c r="I19" s="258">
        <v>4</v>
      </c>
      <c r="J19" s="731">
        <v>4</v>
      </c>
      <c r="K19" s="757">
        <f t="shared" si="3"/>
        <v>1</v>
      </c>
      <c r="L19" s="758">
        <f t="shared" si="4"/>
        <v>0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>
        <v>1.6145833333333335E-2</v>
      </c>
      <c r="X19" s="286">
        <v>11</v>
      </c>
      <c r="Y19" s="258">
        <v>14</v>
      </c>
      <c r="Z19" s="365">
        <f t="shared" si="2"/>
        <v>-3</v>
      </c>
    </row>
    <row r="20" spans="1:26" s="9" customFormat="1" ht="16.5" customHeight="1">
      <c r="A20" s="256">
        <v>7</v>
      </c>
      <c r="B20" s="729" t="s">
        <v>76</v>
      </c>
      <c r="C20" s="318">
        <v>0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/>
      <c r="X20" s="255"/>
      <c r="Y20" s="256"/>
      <c r="Z20" s="236">
        <f t="shared" si="2"/>
        <v>0</v>
      </c>
    </row>
    <row r="21" spans="1:26" s="9" customFormat="1" ht="16.5" customHeight="1">
      <c r="A21" s="258">
        <v>8</v>
      </c>
      <c r="B21" s="730" t="s">
        <v>77</v>
      </c>
      <c r="C21" s="317">
        <v>1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1</v>
      </c>
      <c r="J21" s="731">
        <v>1</v>
      </c>
      <c r="K21" s="757">
        <f t="shared" si="3"/>
        <v>1</v>
      </c>
      <c r="L21" s="758">
        <f t="shared" si="4"/>
        <v>0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1</v>
      </c>
      <c r="U21" s="258">
        <f t="shared" si="5"/>
        <v>1</v>
      </c>
      <c r="V21" s="762">
        <f t="shared" si="6"/>
        <v>0</v>
      </c>
      <c r="W21" s="265">
        <v>9.8263888888888897E-3</v>
      </c>
      <c r="X21" s="286">
        <v>4</v>
      </c>
      <c r="Y21" s="258">
        <v>5</v>
      </c>
      <c r="Z21" s="365">
        <f t="shared" si="2"/>
        <v>-1</v>
      </c>
    </row>
    <row r="22" spans="1:26" s="9" customFormat="1" ht="16.5" customHeight="1">
      <c r="A22" s="256">
        <v>9</v>
      </c>
      <c r="B22" s="729" t="s">
        <v>78</v>
      </c>
      <c r="C22" s="318">
        <v>1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1</v>
      </c>
      <c r="J22" s="732">
        <v>1</v>
      </c>
      <c r="K22" s="755">
        <f t="shared" si="3"/>
        <v>1</v>
      </c>
      <c r="L22" s="756">
        <f t="shared" si="4"/>
        <v>0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>
        <v>6.9444444444444441E-3</v>
      </c>
      <c r="X22" s="255">
        <v>4</v>
      </c>
      <c r="Y22" s="256">
        <v>7</v>
      </c>
      <c r="Z22" s="236">
        <f t="shared" si="2"/>
        <v>-3</v>
      </c>
    </row>
    <row r="23" spans="1:26" s="9" customFormat="1" ht="16.5" customHeight="1">
      <c r="A23" s="258">
        <v>10</v>
      </c>
      <c r="B23" s="730" t="s">
        <v>79</v>
      </c>
      <c r="C23" s="317">
        <v>1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1</v>
      </c>
      <c r="J23" s="731">
        <v>1</v>
      </c>
      <c r="K23" s="757">
        <f t="shared" si="3"/>
        <v>1</v>
      </c>
      <c r="L23" s="758">
        <f t="shared" si="4"/>
        <v>0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8</v>
      </c>
      <c r="T23" s="258">
        <v>3</v>
      </c>
      <c r="U23" s="258">
        <f t="shared" si="5"/>
        <v>11</v>
      </c>
      <c r="V23" s="762">
        <f t="shared" si="6"/>
        <v>0.72727272727272729</v>
      </c>
      <c r="W23" s="265">
        <v>1.0972222222222223E-2</v>
      </c>
      <c r="X23" s="286">
        <v>4</v>
      </c>
      <c r="Y23" s="258">
        <v>6</v>
      </c>
      <c r="Z23" s="365">
        <f t="shared" si="2"/>
        <v>-2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1</v>
      </c>
      <c r="D25" s="286">
        <v>1</v>
      </c>
      <c r="E25" s="258">
        <v>0</v>
      </c>
      <c r="F25" s="727">
        <f t="shared" si="1"/>
        <v>1</v>
      </c>
      <c r="G25" s="286">
        <v>0</v>
      </c>
      <c r="H25" s="258">
        <v>1</v>
      </c>
      <c r="I25" s="258">
        <v>1</v>
      </c>
      <c r="J25" s="731">
        <v>1</v>
      </c>
      <c r="K25" s="757">
        <f t="shared" si="3"/>
        <v>1</v>
      </c>
      <c r="L25" s="758">
        <f t="shared" si="4"/>
        <v>1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8</v>
      </c>
      <c r="T25" s="258">
        <v>4</v>
      </c>
      <c r="U25" s="258">
        <f t="shared" si="5"/>
        <v>12</v>
      </c>
      <c r="V25" s="762">
        <f t="shared" si="6"/>
        <v>0.66666666666666663</v>
      </c>
      <c r="W25" s="265">
        <v>1.1770833333333333E-2</v>
      </c>
      <c r="X25" s="286">
        <v>10</v>
      </c>
      <c r="Y25" s="258">
        <v>10</v>
      </c>
      <c r="Z25" s="365">
        <f t="shared" si="2"/>
        <v>0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1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3</v>
      </c>
      <c r="J27" s="731">
        <v>3</v>
      </c>
      <c r="K27" s="757">
        <f t="shared" si="3"/>
        <v>1</v>
      </c>
      <c r="L27" s="758">
        <f t="shared" si="4"/>
        <v>0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4</v>
      </c>
      <c r="U27" s="258">
        <f t="shared" si="5"/>
        <v>4</v>
      </c>
      <c r="V27" s="762">
        <f t="shared" si="6"/>
        <v>0</v>
      </c>
      <c r="W27" s="265">
        <v>1.0173611111111111E-2</v>
      </c>
      <c r="X27" s="286">
        <v>5</v>
      </c>
      <c r="Y27" s="258">
        <v>5</v>
      </c>
      <c r="Z27" s="365">
        <f t="shared" si="2"/>
        <v>0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1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1</v>
      </c>
      <c r="I31" s="258">
        <v>1</v>
      </c>
      <c r="J31" s="731">
        <v>1</v>
      </c>
      <c r="K31" s="757">
        <f t="shared" si="3"/>
        <v>1</v>
      </c>
      <c r="L31" s="758">
        <f t="shared" si="4"/>
        <v>0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>
        <v>1.8240740740740741E-2</v>
      </c>
      <c r="X31" s="286">
        <v>11</v>
      </c>
      <c r="Y31" s="258">
        <v>14</v>
      </c>
      <c r="Z31" s="365">
        <f t="shared" si="2"/>
        <v>-3</v>
      </c>
    </row>
    <row r="32" spans="1:26" s="9" customFormat="1" ht="16.5" customHeight="1">
      <c r="A32" s="256">
        <v>23</v>
      </c>
      <c r="B32" s="729" t="s">
        <v>88</v>
      </c>
      <c r="C32" s="318">
        <v>1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>
        <v>7.1180555555555554E-3</v>
      </c>
      <c r="X32" s="255">
        <v>3</v>
      </c>
      <c r="Y32" s="256">
        <v>8</v>
      </c>
      <c r="Z32" s="236">
        <f t="shared" si="2"/>
        <v>-5</v>
      </c>
    </row>
    <row r="33" spans="1:26" s="9" customFormat="1" ht="16.5" customHeight="1">
      <c r="A33" s="258">
        <v>25</v>
      </c>
      <c r="B33" s="730" t="s">
        <v>89</v>
      </c>
      <c r="C33" s="317">
        <v>1</v>
      </c>
      <c r="D33" s="286">
        <v>0</v>
      </c>
      <c r="E33" s="258">
        <v>1</v>
      </c>
      <c r="F33" s="727">
        <f t="shared" si="1"/>
        <v>1</v>
      </c>
      <c r="G33" s="286">
        <v>0</v>
      </c>
      <c r="H33" s="258">
        <v>1</v>
      </c>
      <c r="I33" s="258">
        <v>4</v>
      </c>
      <c r="J33" s="731">
        <v>4</v>
      </c>
      <c r="K33" s="757">
        <f t="shared" si="3"/>
        <v>1</v>
      </c>
      <c r="L33" s="758">
        <f t="shared" si="4"/>
        <v>0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>
        <v>1.0462962962962964E-2</v>
      </c>
      <c r="X33" s="286">
        <v>11</v>
      </c>
      <c r="Y33" s="258">
        <v>10</v>
      </c>
      <c r="Z33" s="365">
        <f t="shared" si="2"/>
        <v>1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1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1</v>
      </c>
      <c r="I35" s="258">
        <v>4</v>
      </c>
      <c r="J35" s="731">
        <v>4</v>
      </c>
      <c r="K35" s="757">
        <f t="shared" si="3"/>
        <v>1</v>
      </c>
      <c r="L35" s="758">
        <f t="shared" si="4"/>
        <v>0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>
        <v>1.2083333333333333E-2</v>
      </c>
      <c r="X35" s="286">
        <v>11</v>
      </c>
      <c r="Y35" s="258">
        <v>10</v>
      </c>
      <c r="Z35" s="365">
        <f t="shared" si="2"/>
        <v>1</v>
      </c>
    </row>
    <row r="36" spans="1:26" s="9" customFormat="1" ht="16.5" customHeight="1">
      <c r="A36" s="256">
        <v>41</v>
      </c>
      <c r="B36" s="729" t="s">
        <v>92</v>
      </c>
      <c r="C36" s="318">
        <v>1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1</v>
      </c>
      <c r="I36" s="256">
        <v>1</v>
      </c>
      <c r="J36" s="732">
        <v>1</v>
      </c>
      <c r="K36" s="755">
        <f t="shared" si="3"/>
        <v>1</v>
      </c>
      <c r="L36" s="756">
        <f t="shared" si="4"/>
        <v>0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>
        <v>1.0023148148148147E-2</v>
      </c>
      <c r="X36" s="255">
        <v>12</v>
      </c>
      <c r="Y36" s="256">
        <v>6</v>
      </c>
      <c r="Z36" s="236">
        <f t="shared" si="2"/>
        <v>6</v>
      </c>
    </row>
    <row r="37" spans="1:26" s="9" customFormat="1" ht="16.5" customHeight="1">
      <c r="A37" s="258">
        <v>42</v>
      </c>
      <c r="B37" s="730" t="s">
        <v>93</v>
      </c>
      <c r="C37" s="317">
        <v>1</v>
      </c>
      <c r="D37" s="286">
        <v>0</v>
      </c>
      <c r="E37" s="258">
        <v>0</v>
      </c>
      <c r="F37" s="727">
        <f t="shared" si="1"/>
        <v>0</v>
      </c>
      <c r="G37" s="286">
        <v>4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0</v>
      </c>
      <c r="T37" s="258">
        <v>0</v>
      </c>
      <c r="U37" s="258">
        <f t="shared" si="5"/>
        <v>0</v>
      </c>
      <c r="V37" s="762" t="e">
        <f t="shared" si="6"/>
        <v>#DIV/0!</v>
      </c>
      <c r="W37" s="265"/>
      <c r="X37" s="286"/>
      <c r="Y37" s="258"/>
      <c r="Z37" s="365">
        <f t="shared" si="2"/>
        <v>0</v>
      </c>
    </row>
    <row r="38" spans="1:26" s="9" customFormat="1" ht="16.5" customHeight="1">
      <c r="A38" s="256">
        <v>44</v>
      </c>
      <c r="B38" s="729" t="s">
        <v>94</v>
      </c>
      <c r="C38" s="318">
        <v>0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6</v>
      </c>
      <c r="T38" s="256">
        <v>3</v>
      </c>
      <c r="U38" s="256">
        <f t="shared" si="5"/>
        <v>9</v>
      </c>
      <c r="V38" s="763">
        <f t="shared" si="6"/>
        <v>0.66666666666666663</v>
      </c>
      <c r="W38" s="264">
        <v>7.106481481481481E-3</v>
      </c>
      <c r="X38" s="255">
        <v>4</v>
      </c>
      <c r="Y38" s="256">
        <v>9</v>
      </c>
      <c r="Z38" s="236">
        <f t="shared" si="2"/>
        <v>-5</v>
      </c>
    </row>
    <row r="39" spans="1:26" s="9" customFormat="1" ht="16.5" customHeight="1">
      <c r="A39" s="258">
        <v>72</v>
      </c>
      <c r="B39" s="730" t="s">
        <v>95</v>
      </c>
      <c r="C39" s="317">
        <v>1</v>
      </c>
      <c r="D39" s="286">
        <v>0</v>
      </c>
      <c r="E39" s="258">
        <v>2</v>
      </c>
      <c r="F39" s="727">
        <f t="shared" si="1"/>
        <v>2</v>
      </c>
      <c r="G39" s="286">
        <v>0</v>
      </c>
      <c r="H39" s="258">
        <v>2</v>
      </c>
      <c r="I39" s="258">
        <v>0</v>
      </c>
      <c r="J39" s="731">
        <v>0</v>
      </c>
      <c r="K39" s="757" t="e">
        <f t="shared" si="3"/>
        <v>#DIV/0!</v>
      </c>
      <c r="L39" s="758" t="e">
        <f t="shared" si="4"/>
        <v>#DIV/0!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12</v>
      </c>
      <c r="T39" s="258">
        <v>4</v>
      </c>
      <c r="U39" s="258">
        <f t="shared" si="5"/>
        <v>16</v>
      </c>
      <c r="V39" s="762">
        <f t="shared" si="6"/>
        <v>0.75</v>
      </c>
      <c r="W39" s="265">
        <v>1.298611111111111E-2</v>
      </c>
      <c r="X39" s="286">
        <v>9</v>
      </c>
      <c r="Y39" s="258">
        <v>4</v>
      </c>
      <c r="Z39" s="365">
        <f t="shared" si="2"/>
        <v>5</v>
      </c>
    </row>
    <row r="40" spans="1:26" s="9" customFormat="1" ht="16.5" customHeight="1">
      <c r="A40" s="256">
        <v>12</v>
      </c>
      <c r="B40" s="729" t="s">
        <v>246</v>
      </c>
      <c r="C40" s="318">
        <v>1</v>
      </c>
      <c r="D40" s="255">
        <v>2</v>
      </c>
      <c r="E40" s="256"/>
      <c r="F40" s="346"/>
      <c r="G40" s="255">
        <v>2</v>
      </c>
      <c r="H40" s="256">
        <v>2</v>
      </c>
      <c r="I40" s="256">
        <v>4</v>
      </c>
      <c r="J40" s="732">
        <v>4</v>
      </c>
      <c r="K40" s="755">
        <f t="shared" si="3"/>
        <v>1</v>
      </c>
      <c r="L40" s="756">
        <f t="shared" si="4"/>
        <v>0.5</v>
      </c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>
        <v>1.2731481481481481E-2</v>
      </c>
      <c r="X40" s="255">
        <v>9</v>
      </c>
      <c r="Y40" s="256">
        <v>6</v>
      </c>
      <c r="Z40" s="236">
        <f t="shared" si="2"/>
        <v>3</v>
      </c>
    </row>
    <row r="41" spans="1:26" s="9" customFormat="1" ht="16.5" customHeight="1">
      <c r="A41" s="258">
        <v>24</v>
      </c>
      <c r="B41" s="730" t="s">
        <v>247</v>
      </c>
      <c r="C41" s="317">
        <v>1</v>
      </c>
      <c r="D41" s="286"/>
      <c r="E41" s="258">
        <v>2</v>
      </c>
      <c r="F41" s="727"/>
      <c r="G41" s="286"/>
      <c r="H41" s="258">
        <v>2</v>
      </c>
      <c r="I41" s="258">
        <v>2</v>
      </c>
      <c r="J41" s="731">
        <v>2</v>
      </c>
      <c r="K41" s="757">
        <f t="shared" si="3"/>
        <v>1</v>
      </c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>
        <v>1.1412037037037038E-2</v>
      </c>
      <c r="X41" s="286">
        <v>9</v>
      </c>
      <c r="Y41" s="258">
        <v>5</v>
      </c>
      <c r="Z41" s="277">
        <f>X41-Y41</f>
        <v>4</v>
      </c>
    </row>
    <row r="42" spans="1:26" s="9" customFormat="1" ht="16.5" customHeight="1" thickBot="1">
      <c r="A42" s="261"/>
      <c r="B42" s="728" t="s">
        <v>14</v>
      </c>
      <c r="C42" s="259">
        <f>SUM(C16:C41)</f>
        <v>18</v>
      </c>
      <c r="D42" s="260">
        <f>SUM(D16:D40)</f>
        <v>3</v>
      </c>
      <c r="E42" s="261">
        <f>SUM(E16:E41)</f>
        <v>6</v>
      </c>
      <c r="F42" s="728">
        <f>SUM(F16:F40)</f>
        <v>5</v>
      </c>
      <c r="G42" s="260">
        <f>SUM(G16:G40)</f>
        <v>8</v>
      </c>
      <c r="H42" s="261">
        <f>SUM(H16:H41)</f>
        <v>15</v>
      </c>
      <c r="I42" s="261">
        <f>SUM(I16:I41)</f>
        <v>31</v>
      </c>
      <c r="J42" s="733">
        <f>SUM(J16:J41)</f>
        <v>31</v>
      </c>
      <c r="K42" s="759">
        <f>(J42/I42)</f>
        <v>1</v>
      </c>
      <c r="L42" s="760">
        <f>(D42/J42)</f>
        <v>9.6774193548387094E-2</v>
      </c>
      <c r="M42" s="261">
        <f t="shared" ref="M42:T42" si="7">SUM(M16:M40)</f>
        <v>0</v>
      </c>
      <c r="N42" s="733">
        <f t="shared" si="7"/>
        <v>0</v>
      </c>
      <c r="O42" s="261">
        <f t="shared" si="7"/>
        <v>0</v>
      </c>
      <c r="P42" s="261">
        <f t="shared" si="7"/>
        <v>0</v>
      </c>
      <c r="Q42" s="261">
        <f t="shared" si="7"/>
        <v>0</v>
      </c>
      <c r="R42" s="728">
        <f t="shared" si="7"/>
        <v>0</v>
      </c>
      <c r="S42" s="260">
        <f t="shared" si="7"/>
        <v>34</v>
      </c>
      <c r="T42" s="261">
        <f t="shared" si="7"/>
        <v>19</v>
      </c>
      <c r="U42" s="261">
        <f>S42+T42</f>
        <v>53</v>
      </c>
      <c r="V42" s="764">
        <f>S42/(S42+T42)</f>
        <v>0.64150943396226412</v>
      </c>
      <c r="W42" s="259">
        <v>0</v>
      </c>
      <c r="X42" s="260">
        <v>0</v>
      </c>
      <c r="Y42" s="261">
        <v>0</v>
      </c>
      <c r="Z42" s="278">
        <v>-6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3</v>
      </c>
      <c r="D46" s="24">
        <f>C46/C12</f>
        <v>3</v>
      </c>
      <c r="E46" s="699"/>
      <c r="F46" s="692">
        <f>H12+I12</f>
        <v>0</v>
      </c>
      <c r="G46" s="24">
        <f>F46/C12</f>
        <v>0</v>
      </c>
      <c r="H46" s="699"/>
      <c r="I46" s="692">
        <f>J42</f>
        <v>31</v>
      </c>
      <c r="J46" s="24"/>
      <c r="K46" s="692"/>
      <c r="L46" s="72"/>
      <c r="M46" s="699"/>
      <c r="N46" s="692">
        <f>E12</f>
        <v>32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2">
    <mergeCell ref="Q11:R12"/>
    <mergeCell ref="U11:V12"/>
  </mergeCells>
  <phoneticPr fontId="7" type="noConversion"/>
  <conditionalFormatting sqref="Z16:Z39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{BA81DD88-48C5-0D4A-BF5B-9AAE67DD11DD}</x14:id>
        </ext>
      </extLst>
    </cfRule>
  </conditionalFormatting>
  <conditionalFormatting sqref="V16:V41">
    <cfRule type="cellIs" dxfId="10" priority="16" operator="greaterThanOrEqual">
      <formula>0.5</formula>
    </cfRule>
  </conditionalFormatting>
  <printOptions gridLines="1"/>
  <pageMargins left="0.75000000000000011" right="0.75000000000000011" top="1" bottom="1" header="0.5" footer="0.5"/>
  <headerFooter>
    <oddHeader>&amp;L&amp;"Arial,Bold Italic"&amp;14&amp;K000000RYERSON  HOCKEY STATISTICS&amp;R&amp;"Arial,Bold Italic"&amp;14&amp;K000000 2011-2012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A81DD88-48C5-0D4A-BF5B-9AAE67DD11D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7" id="{AC5749B2-08A5-3446-A5F4-BDB37D8AE43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5" id="{8BE4EA2C-E8A5-6C4D-8FD2-0635C0E2DA3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4" id="{F426889F-FE2D-994C-AECF-823EAF1EB83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3" id="{75951929-C4CD-1544-B33A-1F8B848E2A2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2" id="{F4515BA8-B3E3-D649-97BC-10D069F54CA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1" id="{E3153472-208C-C24A-BD11-73775AB640D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0" id="{95A7C0EC-02F8-0A43-A123-CD2AD46EDF75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9" id="{67F6D874-A9A9-DA4C-9DC0-CD9A69C4899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8" id="{5741CEBE-A9FD-744A-94B3-54E9BC69454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7" id="{CED6E3EA-96FA-D64B-8AEC-4790B487105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D6A94339-7238-FB48-B162-FB08FD1552B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676FC853-514D-964B-8319-8525B446622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9A6727C1-D64C-0D4A-9B6F-5812F96BE376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5994A702-7997-0E48-B840-F852D818131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S12:T12 Q11 S11:U11</xm:sqref>
        </x14:conditionalFormatting>
        <x14:conditionalFormatting xmlns:xm="http://schemas.microsoft.com/office/excel/2006/main">
          <x14:cfRule type="iconSet" priority="1" id="{8259FDE8-C517-0948-88EF-499DAA4DD947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topLeftCell="A12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6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0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121</v>
      </c>
      <c r="K2" s="698"/>
      <c r="L2" s="269">
        <f>SUM(H12:I12)</f>
        <v>0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276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/>
      <c r="R11" s="1152"/>
      <c r="S11" s="784"/>
      <c r="T11" s="787"/>
      <c r="U11" s="1152"/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0</v>
      </c>
      <c r="D12" s="739">
        <f>SUM(D5:D10)</f>
        <v>0</v>
      </c>
      <c r="E12" s="213">
        <f>SUM(E5:E10)</f>
        <v>0</v>
      </c>
      <c r="F12" s="526">
        <f>SUM(F5:F9)</f>
        <v>0</v>
      </c>
      <c r="G12" s="747" t="e">
        <f>F12/E12</f>
        <v>#DIV/0!</v>
      </c>
      <c r="H12" s="213">
        <f>SUM(H5:H9)</f>
        <v>0</v>
      </c>
      <c r="I12" s="213">
        <f>SUM(I5:I9)</f>
        <v>0</v>
      </c>
      <c r="J12" s="765" t="e">
        <f>H12/C12</f>
        <v>#DIV/0!</v>
      </c>
      <c r="K12" s="240">
        <f>SUM(K5:K9)</f>
        <v>0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790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0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0</v>
      </c>
      <c r="I16" s="256">
        <v>0</v>
      </c>
      <c r="J16" s="732">
        <v>0</v>
      </c>
      <c r="K16" s="755" t="e">
        <f>(J16/I16)</f>
        <v>#DIV/0!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/>
      <c r="X16" s="255"/>
      <c r="Y16" s="256"/>
      <c r="Z16" s="236">
        <f t="shared" ref="Z16:Z40" si="2">SUM(X16-Y16)</f>
        <v>0</v>
      </c>
    </row>
    <row r="17" spans="1:26" s="9" customFormat="1" ht="16.5" customHeight="1">
      <c r="A17" s="258">
        <v>4</v>
      </c>
      <c r="B17" s="730" t="s">
        <v>73</v>
      </c>
      <c r="C17" s="317">
        <v>0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39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0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0</v>
      </c>
      <c r="I18" s="256">
        <v>0</v>
      </c>
      <c r="J18" s="732">
        <v>0</v>
      </c>
      <c r="K18" s="755" t="e">
        <f t="shared" si="3"/>
        <v>#DIV/0!</v>
      </c>
      <c r="L18" s="756" t="e">
        <f t="shared" si="4"/>
        <v>#DIV/0!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0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0</v>
      </c>
      <c r="I19" s="258">
        <v>0</v>
      </c>
      <c r="J19" s="731">
        <v>0</v>
      </c>
      <c r="K19" s="757" t="e">
        <f t="shared" si="3"/>
        <v>#DIV/0!</v>
      </c>
      <c r="L19" s="758" t="e">
        <f t="shared" si="4"/>
        <v>#DIV/0!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</row>
    <row r="20" spans="1:26" s="9" customFormat="1" ht="16.5" customHeight="1">
      <c r="A20" s="256">
        <v>7</v>
      </c>
      <c r="B20" s="729" t="s">
        <v>76</v>
      </c>
      <c r="C20" s="318">
        <v>0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/>
      <c r="X20" s="255"/>
      <c r="Y20" s="256"/>
      <c r="Z20" s="236">
        <f t="shared" si="2"/>
        <v>0</v>
      </c>
    </row>
    <row r="21" spans="1:26" s="9" customFormat="1" ht="16.5" customHeight="1">
      <c r="A21" s="258">
        <v>8</v>
      </c>
      <c r="B21" s="730" t="s">
        <v>77</v>
      </c>
      <c r="C21" s="317">
        <v>0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0</v>
      </c>
      <c r="J21" s="731">
        <v>0</v>
      </c>
      <c r="K21" s="757" t="e">
        <f t="shared" si="3"/>
        <v>#DIV/0!</v>
      </c>
      <c r="L21" s="758" t="e">
        <f t="shared" si="4"/>
        <v>#DIV/0!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/>
      <c r="X21" s="286"/>
      <c r="Y21" s="258"/>
      <c r="Z21" s="365">
        <f t="shared" si="2"/>
        <v>0</v>
      </c>
    </row>
    <row r="22" spans="1:26" s="9" customFormat="1" ht="16.5" customHeight="1">
      <c r="A22" s="256">
        <v>9</v>
      </c>
      <c r="B22" s="729" t="s">
        <v>78</v>
      </c>
      <c r="C22" s="318">
        <v>0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/>
      <c r="X22" s="255"/>
      <c r="Y22" s="256"/>
      <c r="Z22" s="236">
        <f t="shared" si="2"/>
        <v>0</v>
      </c>
    </row>
    <row r="23" spans="1:26" s="9" customFormat="1" ht="16.5" customHeight="1">
      <c r="A23" s="258">
        <v>10</v>
      </c>
      <c r="B23" s="730" t="s">
        <v>79</v>
      </c>
      <c r="C23" s="317">
        <v>0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0</v>
      </c>
      <c r="T23" s="258">
        <v>0</v>
      </c>
      <c r="U23" s="258">
        <f t="shared" si="5"/>
        <v>0</v>
      </c>
      <c r="V23" s="762" t="e">
        <f t="shared" si="6"/>
        <v>#DIV/0!</v>
      </c>
      <c r="W23" s="265"/>
      <c r="X23" s="286"/>
      <c r="Y23" s="258"/>
      <c r="Z23" s="365">
        <f t="shared" si="2"/>
        <v>0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0</v>
      </c>
      <c r="D25" s="286">
        <v>0</v>
      </c>
      <c r="E25" s="258">
        <v>0</v>
      </c>
      <c r="F25" s="727">
        <f t="shared" si="1"/>
        <v>0</v>
      </c>
      <c r="G25" s="286">
        <v>0</v>
      </c>
      <c r="H25" s="258">
        <v>0</v>
      </c>
      <c r="I25" s="258">
        <v>0</v>
      </c>
      <c r="J25" s="731">
        <v>0</v>
      </c>
      <c r="K25" s="757" t="e">
        <f t="shared" si="3"/>
        <v>#DIV/0!</v>
      </c>
      <c r="L25" s="758" t="e">
        <f t="shared" si="4"/>
        <v>#DIV/0!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0</v>
      </c>
      <c r="T25" s="258">
        <v>0</v>
      </c>
      <c r="U25" s="258">
        <f t="shared" si="5"/>
        <v>0</v>
      </c>
      <c r="V25" s="762" t="e">
        <f t="shared" si="6"/>
        <v>#DIV/0!</v>
      </c>
      <c r="W25" s="265"/>
      <c r="X25" s="286"/>
      <c r="Y25" s="258"/>
      <c r="Z25" s="365">
        <f t="shared" si="2"/>
        <v>0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0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/>
      <c r="X27" s="286"/>
      <c r="Y27" s="258"/>
      <c r="Z27" s="365">
        <f t="shared" si="2"/>
        <v>0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0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</row>
    <row r="32" spans="1:26" s="9" customFormat="1" ht="16.5" customHeight="1">
      <c r="A32" s="256">
        <v>23</v>
      </c>
      <c r="B32" s="729" t="s">
        <v>88</v>
      </c>
      <c r="C32" s="318">
        <v>0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/>
      <c r="X32" s="255"/>
      <c r="Y32" s="256"/>
      <c r="Z32" s="236">
        <f t="shared" si="2"/>
        <v>0</v>
      </c>
    </row>
    <row r="33" spans="1:26" s="9" customFormat="1" ht="16.5" customHeight="1">
      <c r="A33" s="258">
        <v>25</v>
      </c>
      <c r="B33" s="730" t="s">
        <v>89</v>
      </c>
      <c r="C33" s="317">
        <v>0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0</v>
      </c>
      <c r="J33" s="731">
        <v>0</v>
      </c>
      <c r="K33" s="757" t="e">
        <f t="shared" si="3"/>
        <v>#DIV/0!</v>
      </c>
      <c r="L33" s="758" t="e">
        <f t="shared" si="4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0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0</v>
      </c>
      <c r="J35" s="731">
        <v>0</v>
      </c>
      <c r="K35" s="757" t="e">
        <f t="shared" si="3"/>
        <v>#DIV/0!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</row>
    <row r="36" spans="1:26" s="9" customFormat="1" ht="16.5" customHeight="1">
      <c r="A36" s="256">
        <v>41</v>
      </c>
      <c r="B36" s="729" t="s">
        <v>92</v>
      </c>
      <c r="C36" s="318">
        <v>0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</row>
    <row r="37" spans="1:26" s="9" customFormat="1" ht="16.5" customHeight="1">
      <c r="A37" s="258">
        <v>42</v>
      </c>
      <c r="B37" s="730" t="s">
        <v>93</v>
      </c>
      <c r="C37" s="317">
        <v>0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0</v>
      </c>
      <c r="T37" s="258">
        <v>0</v>
      </c>
      <c r="U37" s="258">
        <f t="shared" si="5"/>
        <v>0</v>
      </c>
      <c r="V37" s="762" t="e">
        <f t="shared" si="6"/>
        <v>#DIV/0!</v>
      </c>
      <c r="W37" s="265"/>
      <c r="X37" s="286"/>
      <c r="Y37" s="258"/>
      <c r="Z37" s="365">
        <f t="shared" si="2"/>
        <v>0</v>
      </c>
    </row>
    <row r="38" spans="1:26" s="9" customFormat="1" ht="16.5" customHeight="1">
      <c r="A38" s="256">
        <v>44</v>
      </c>
      <c r="B38" s="729" t="s">
        <v>94</v>
      </c>
      <c r="C38" s="318">
        <v>0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0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0</v>
      </c>
      <c r="I39" s="258">
        <v>0</v>
      </c>
      <c r="J39" s="731">
        <v>0</v>
      </c>
      <c r="K39" s="757" t="e">
        <f t="shared" si="3"/>
        <v>#DIV/0!</v>
      </c>
      <c r="L39" s="758" t="e">
        <f t="shared" si="4"/>
        <v>#DIV/0!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0</v>
      </c>
      <c r="T39" s="258">
        <v>0</v>
      </c>
      <c r="U39" s="258">
        <f t="shared" si="5"/>
        <v>0</v>
      </c>
      <c r="V39" s="762" t="e">
        <f t="shared" si="6"/>
        <v>#DIV/0!</v>
      </c>
      <c r="W39" s="265"/>
      <c r="X39" s="286"/>
      <c r="Y39" s="258"/>
      <c r="Z39" s="365">
        <f t="shared" si="2"/>
        <v>0</v>
      </c>
    </row>
    <row r="40" spans="1:26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6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6" s="9" customFormat="1" ht="16.5" customHeight="1" thickBot="1">
      <c r="A42" s="261"/>
      <c r="B42" s="728" t="s">
        <v>14</v>
      </c>
      <c r="C42" s="259">
        <f t="shared" ref="C42:J42" si="7">SUM(C16:C40)</f>
        <v>0</v>
      </c>
      <c r="D42" s="260">
        <f t="shared" si="7"/>
        <v>0</v>
      </c>
      <c r="E42" s="261">
        <f t="shared" si="7"/>
        <v>0</v>
      </c>
      <c r="F42" s="728">
        <f t="shared" si="7"/>
        <v>0</v>
      </c>
      <c r="G42" s="260">
        <f t="shared" si="7"/>
        <v>0</v>
      </c>
      <c r="H42" s="261">
        <f t="shared" si="7"/>
        <v>0</v>
      </c>
      <c r="I42" s="261">
        <f t="shared" si="7"/>
        <v>0</v>
      </c>
      <c r="J42" s="733">
        <f t="shared" si="7"/>
        <v>0</v>
      </c>
      <c r="K42" s="759" t="e">
        <f>(J42/I42)</f>
        <v>#DIV/0!</v>
      </c>
      <c r="L42" s="760" t="e">
        <f>(D42/J42)</f>
        <v>#DIV/0!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0</v>
      </c>
      <c r="S42" s="260">
        <f t="shared" si="8"/>
        <v>0</v>
      </c>
      <c r="T42" s="261">
        <f t="shared" si="8"/>
        <v>0</v>
      </c>
      <c r="U42" s="261">
        <f>S42+T42</f>
        <v>0</v>
      </c>
      <c r="V42" s="764" t="e">
        <f>S42/(S42+T42)</f>
        <v>#DIV/0!</v>
      </c>
      <c r="W42" s="259">
        <v>0</v>
      </c>
      <c r="X42" s="260">
        <v>0</v>
      </c>
      <c r="Y42" s="261">
        <v>0</v>
      </c>
      <c r="Z42" s="278">
        <v>-6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0</v>
      </c>
      <c r="D46" s="24" t="e">
        <f>C46/C12</f>
        <v>#DIV/0!</v>
      </c>
      <c r="E46" s="699"/>
      <c r="F46" s="692">
        <f>H12+I12</f>
        <v>0</v>
      </c>
      <c r="G46" s="24" t="e">
        <f>F46/C12</f>
        <v>#DIV/0!</v>
      </c>
      <c r="H46" s="699"/>
      <c r="I46" s="692">
        <f>J42</f>
        <v>0</v>
      </c>
      <c r="J46" s="24"/>
      <c r="K46" s="692"/>
      <c r="L46" s="72"/>
      <c r="M46" s="699"/>
      <c r="N46" s="692">
        <f>E12</f>
        <v>0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2">
    <mergeCell ref="Q11:R12"/>
    <mergeCell ref="U11:V12"/>
  </mergeCells>
  <phoneticPr fontId="7" type="noConversion"/>
  <conditionalFormatting sqref="Z16:Z39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{5A4DA015-C31F-284B-B810-5FEA7FE389A0}</x14:id>
        </ext>
      </extLst>
    </cfRule>
  </conditionalFormatting>
  <conditionalFormatting sqref="V16:V41">
    <cfRule type="cellIs" dxfId="9" priority="16" operator="greaterThanOrEqual">
      <formula>0.5</formula>
    </cfRule>
  </conditionalFormatting>
  <printOptions gridLines="1"/>
  <pageMargins left="0.19685039370078741" right="0.19685039370078741" top="0.39370078740157483" bottom="0.19685039370078741" header="0.19685039370078741" footer="0"/>
  <headerFooter>
    <oddHeader>&amp;L&amp;"Arial,Bold Italic"&amp;14RYERSON HOCKEY STATISTICS&amp;R&amp;"Arial,Bold Italic"&amp;14 2010-11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A4DA015-C31F-284B-B810-5FEA7FE389A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7" id="{C90EE57D-0E65-4A44-A790-97725E384BF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5" id="{42ECADAD-A5A9-C44C-B344-438828FC03E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4" id="{E0027808-197B-A247-8C2D-011FC044D39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3" id="{A444BCCC-3C52-FF4D-862F-D597E99B2DF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2" id="{E3A3C858-0AA0-7242-AE32-A04AFE08C9A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1" id="{9A367ED8-1280-334D-9B1D-89C498F81AA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0" id="{4834EC8B-98C9-E448-B003-BC97C877C1CA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9" id="{9FF0ECA4-6899-5743-B0B6-ADB24F88FAD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8" id="{80E69853-3FB5-7C4F-9C90-5B3E5D49D03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7" id="{889D5822-26FA-8345-A448-3929D06D203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B7E89807-A4F3-2549-AF39-9E129EFF04C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24C8E35F-7D19-9349-B980-9F724B552B4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E3B6DFEA-7D3E-1940-916F-684BC6E05129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2813B9CF-A336-0E49-A4E2-0FB5A39E73E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S12:T12 Q11 S11:U11</xm:sqref>
        </x14:conditionalFormatting>
        <x14:conditionalFormatting xmlns:xm="http://schemas.microsoft.com/office/excel/2006/main">
          <x14:cfRule type="iconSet" priority="1" id="{519A701D-EAFF-744E-B4E5-E1C40C80C094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topLeftCell="A6" zoomScale="70" zoomScaleNormal="70" zoomScalePageLayoutView="70" workbookViewId="0">
      <selection activeCell="Q11" sqref="Q11:R12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6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0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107</v>
      </c>
      <c r="K2" s="698"/>
      <c r="L2" s="269">
        <f>SUM(H12:I12)</f>
        <v>0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277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/>
      <c r="R11" s="1152"/>
      <c r="S11" s="784"/>
      <c r="T11" s="787"/>
      <c r="U11" s="1152"/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0</v>
      </c>
      <c r="D12" s="739">
        <f>SUM(D5:D10)</f>
        <v>0</v>
      </c>
      <c r="E12" s="213">
        <f>SUM(E5:E10)</f>
        <v>0</v>
      </c>
      <c r="F12" s="526">
        <f>SUM(F5:F9)</f>
        <v>0</v>
      </c>
      <c r="G12" s="747" t="e">
        <f>F12/E12</f>
        <v>#DIV/0!</v>
      </c>
      <c r="H12" s="213">
        <f>SUM(H5:H9)</f>
        <v>0</v>
      </c>
      <c r="I12" s="213">
        <f>SUM(I5:I9)</f>
        <v>0</v>
      </c>
      <c r="J12" s="765" t="e">
        <f>H12/C12</f>
        <v>#DIV/0!</v>
      </c>
      <c r="K12" s="240">
        <f>SUM(K5:K9)</f>
        <v>0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790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0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0</v>
      </c>
      <c r="I16" s="256">
        <v>0</v>
      </c>
      <c r="J16" s="732">
        <v>0</v>
      </c>
      <c r="K16" s="755" t="e">
        <f>(J16/I16)</f>
        <v>#DIV/0!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/>
      <c r="X16" s="255"/>
      <c r="Y16" s="256"/>
      <c r="Z16" s="236">
        <f t="shared" ref="Z16:Z40" si="2">SUM(X16-Y16)</f>
        <v>0</v>
      </c>
    </row>
    <row r="17" spans="1:26" s="9" customFormat="1" ht="16.5" customHeight="1">
      <c r="A17" s="258">
        <v>4</v>
      </c>
      <c r="B17" s="730" t="s">
        <v>73</v>
      </c>
      <c r="C17" s="317">
        <v>0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39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0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0</v>
      </c>
      <c r="I18" s="256">
        <v>0</v>
      </c>
      <c r="J18" s="732">
        <v>0</v>
      </c>
      <c r="K18" s="755" t="e">
        <f t="shared" si="3"/>
        <v>#DIV/0!</v>
      </c>
      <c r="L18" s="756" t="e">
        <f t="shared" si="4"/>
        <v>#DIV/0!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0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0</v>
      </c>
      <c r="I19" s="258">
        <v>0</v>
      </c>
      <c r="J19" s="731">
        <v>0</v>
      </c>
      <c r="K19" s="757" t="e">
        <f t="shared" si="3"/>
        <v>#DIV/0!</v>
      </c>
      <c r="L19" s="758" t="e">
        <f t="shared" si="4"/>
        <v>#DIV/0!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</row>
    <row r="20" spans="1:26" s="9" customFormat="1" ht="16.5" customHeight="1">
      <c r="A20" s="256">
        <v>7</v>
      </c>
      <c r="B20" s="729" t="s">
        <v>76</v>
      </c>
      <c r="C20" s="318">
        <v>0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/>
      <c r="X20" s="255"/>
      <c r="Y20" s="256"/>
      <c r="Z20" s="236">
        <f t="shared" si="2"/>
        <v>0</v>
      </c>
    </row>
    <row r="21" spans="1:26" s="9" customFormat="1" ht="16.5" customHeight="1">
      <c r="A21" s="258">
        <v>8</v>
      </c>
      <c r="B21" s="730" t="s">
        <v>77</v>
      </c>
      <c r="C21" s="317">
        <v>0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0</v>
      </c>
      <c r="J21" s="731">
        <v>0</v>
      </c>
      <c r="K21" s="757" t="e">
        <f t="shared" si="3"/>
        <v>#DIV/0!</v>
      </c>
      <c r="L21" s="758" t="e">
        <f t="shared" si="4"/>
        <v>#DIV/0!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/>
      <c r="X21" s="286"/>
      <c r="Y21" s="258"/>
      <c r="Z21" s="365">
        <f t="shared" si="2"/>
        <v>0</v>
      </c>
    </row>
    <row r="22" spans="1:26" s="9" customFormat="1" ht="16.5" customHeight="1">
      <c r="A22" s="256">
        <v>9</v>
      </c>
      <c r="B22" s="729" t="s">
        <v>78</v>
      </c>
      <c r="C22" s="318">
        <v>0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/>
      <c r="X22" s="255"/>
      <c r="Y22" s="256"/>
      <c r="Z22" s="236">
        <f t="shared" si="2"/>
        <v>0</v>
      </c>
    </row>
    <row r="23" spans="1:26" s="9" customFormat="1" ht="16.5" customHeight="1">
      <c r="A23" s="258">
        <v>10</v>
      </c>
      <c r="B23" s="730" t="s">
        <v>79</v>
      </c>
      <c r="C23" s="317">
        <v>0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0</v>
      </c>
      <c r="T23" s="258">
        <v>0</v>
      </c>
      <c r="U23" s="258">
        <f t="shared" si="5"/>
        <v>0</v>
      </c>
      <c r="V23" s="762" t="e">
        <f t="shared" si="6"/>
        <v>#DIV/0!</v>
      </c>
      <c r="W23" s="265"/>
      <c r="X23" s="286"/>
      <c r="Y23" s="258"/>
      <c r="Z23" s="365">
        <f t="shared" si="2"/>
        <v>0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0</v>
      </c>
      <c r="D25" s="286">
        <v>0</v>
      </c>
      <c r="E25" s="258">
        <v>0</v>
      </c>
      <c r="F25" s="727">
        <f t="shared" si="1"/>
        <v>0</v>
      </c>
      <c r="G25" s="286">
        <v>0</v>
      </c>
      <c r="H25" s="258">
        <v>0</v>
      </c>
      <c r="I25" s="258">
        <v>0</v>
      </c>
      <c r="J25" s="731">
        <v>0</v>
      </c>
      <c r="K25" s="757" t="e">
        <f t="shared" si="3"/>
        <v>#DIV/0!</v>
      </c>
      <c r="L25" s="758" t="e">
        <f t="shared" si="4"/>
        <v>#DIV/0!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0</v>
      </c>
      <c r="T25" s="258">
        <v>0</v>
      </c>
      <c r="U25" s="258">
        <f t="shared" si="5"/>
        <v>0</v>
      </c>
      <c r="V25" s="762" t="e">
        <f t="shared" si="6"/>
        <v>#DIV/0!</v>
      </c>
      <c r="W25" s="265"/>
      <c r="X25" s="286"/>
      <c r="Y25" s="258"/>
      <c r="Z25" s="365">
        <f t="shared" si="2"/>
        <v>0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0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/>
      <c r="X27" s="286"/>
      <c r="Y27" s="258"/>
      <c r="Z27" s="365">
        <f t="shared" si="2"/>
        <v>0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0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</row>
    <row r="32" spans="1:26" s="9" customFormat="1" ht="16.5" customHeight="1">
      <c r="A32" s="256">
        <v>23</v>
      </c>
      <c r="B32" s="729" t="s">
        <v>88</v>
      </c>
      <c r="C32" s="318">
        <v>0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/>
      <c r="X32" s="255"/>
      <c r="Y32" s="256"/>
      <c r="Z32" s="236">
        <f t="shared" si="2"/>
        <v>0</v>
      </c>
    </row>
    <row r="33" spans="1:26" s="9" customFormat="1" ht="16.5" customHeight="1">
      <c r="A33" s="258">
        <v>25</v>
      </c>
      <c r="B33" s="730" t="s">
        <v>89</v>
      </c>
      <c r="C33" s="317">
        <v>0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0</v>
      </c>
      <c r="J33" s="731">
        <v>0</v>
      </c>
      <c r="K33" s="757" t="e">
        <f t="shared" si="3"/>
        <v>#DIV/0!</v>
      </c>
      <c r="L33" s="758" t="e">
        <f t="shared" si="4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0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0</v>
      </c>
      <c r="J35" s="731">
        <v>0</v>
      </c>
      <c r="K35" s="757" t="e">
        <f t="shared" si="3"/>
        <v>#DIV/0!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</row>
    <row r="36" spans="1:26" s="9" customFormat="1" ht="16.5" customHeight="1">
      <c r="A36" s="256">
        <v>41</v>
      </c>
      <c r="B36" s="729" t="s">
        <v>92</v>
      </c>
      <c r="C36" s="318">
        <v>0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</row>
    <row r="37" spans="1:26" s="9" customFormat="1" ht="16.5" customHeight="1">
      <c r="A37" s="258">
        <v>42</v>
      </c>
      <c r="B37" s="730" t="s">
        <v>93</v>
      </c>
      <c r="C37" s="317">
        <v>0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0</v>
      </c>
      <c r="T37" s="258">
        <v>0</v>
      </c>
      <c r="U37" s="258">
        <f t="shared" si="5"/>
        <v>0</v>
      </c>
      <c r="V37" s="762" t="e">
        <f t="shared" si="6"/>
        <v>#DIV/0!</v>
      </c>
      <c r="W37" s="265"/>
      <c r="X37" s="286"/>
      <c r="Y37" s="258"/>
      <c r="Z37" s="365">
        <f t="shared" si="2"/>
        <v>0</v>
      </c>
    </row>
    <row r="38" spans="1:26" s="9" customFormat="1" ht="16.5" customHeight="1">
      <c r="A38" s="256">
        <v>44</v>
      </c>
      <c r="B38" s="729" t="s">
        <v>94</v>
      </c>
      <c r="C38" s="318">
        <v>0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0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0</v>
      </c>
      <c r="I39" s="258">
        <v>0</v>
      </c>
      <c r="J39" s="731">
        <v>0</v>
      </c>
      <c r="K39" s="757" t="e">
        <f t="shared" si="3"/>
        <v>#DIV/0!</v>
      </c>
      <c r="L39" s="758" t="e">
        <f t="shared" si="4"/>
        <v>#DIV/0!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0</v>
      </c>
      <c r="T39" s="258">
        <v>0</v>
      </c>
      <c r="U39" s="258">
        <f t="shared" si="5"/>
        <v>0</v>
      </c>
      <c r="V39" s="762" t="e">
        <f t="shared" si="6"/>
        <v>#DIV/0!</v>
      </c>
      <c r="W39" s="265"/>
      <c r="X39" s="286"/>
      <c r="Y39" s="258"/>
      <c r="Z39" s="365">
        <f t="shared" si="2"/>
        <v>0</v>
      </c>
    </row>
    <row r="40" spans="1:26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6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6" s="9" customFormat="1" ht="16.5" customHeight="1" thickBot="1">
      <c r="A42" s="261"/>
      <c r="B42" s="728" t="s">
        <v>14</v>
      </c>
      <c r="C42" s="259">
        <f t="shared" ref="C42:J42" si="7">SUM(C16:C40)</f>
        <v>0</v>
      </c>
      <c r="D42" s="260">
        <f t="shared" si="7"/>
        <v>0</v>
      </c>
      <c r="E42" s="261">
        <f t="shared" si="7"/>
        <v>0</v>
      </c>
      <c r="F42" s="728">
        <f t="shared" si="7"/>
        <v>0</v>
      </c>
      <c r="G42" s="260">
        <f t="shared" si="7"/>
        <v>0</v>
      </c>
      <c r="H42" s="261">
        <f t="shared" si="7"/>
        <v>0</v>
      </c>
      <c r="I42" s="261">
        <f t="shared" si="7"/>
        <v>0</v>
      </c>
      <c r="J42" s="733">
        <f t="shared" si="7"/>
        <v>0</v>
      </c>
      <c r="K42" s="759" t="e">
        <f>(J42/I42)</f>
        <v>#DIV/0!</v>
      </c>
      <c r="L42" s="760" t="e">
        <f>(D42/J42)</f>
        <v>#DIV/0!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0</v>
      </c>
      <c r="S42" s="260">
        <f t="shared" si="8"/>
        <v>0</v>
      </c>
      <c r="T42" s="261">
        <f t="shared" si="8"/>
        <v>0</v>
      </c>
      <c r="U42" s="261">
        <f>S42+T42</f>
        <v>0</v>
      </c>
      <c r="V42" s="764" t="e">
        <f>S42/(S42+T42)</f>
        <v>#DIV/0!</v>
      </c>
      <c r="W42" s="259">
        <v>0</v>
      </c>
      <c r="X42" s="260">
        <v>0</v>
      </c>
      <c r="Y42" s="261">
        <v>0</v>
      </c>
      <c r="Z42" s="278">
        <v>-6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0</v>
      </c>
      <c r="D46" s="24" t="e">
        <f>C46/C12</f>
        <v>#DIV/0!</v>
      </c>
      <c r="E46" s="699"/>
      <c r="F46" s="692">
        <f>H12+I12</f>
        <v>0</v>
      </c>
      <c r="G46" s="24" t="e">
        <f>F46/C12</f>
        <v>#DIV/0!</v>
      </c>
      <c r="H46" s="699"/>
      <c r="I46" s="692">
        <f>J42</f>
        <v>0</v>
      </c>
      <c r="J46" s="24"/>
      <c r="K46" s="692"/>
      <c r="L46" s="72"/>
      <c r="M46" s="699"/>
      <c r="N46" s="692">
        <f>E12</f>
        <v>0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2">
    <mergeCell ref="Q11:R12"/>
    <mergeCell ref="U11:V12"/>
  </mergeCells>
  <phoneticPr fontId="7" type="noConversion"/>
  <conditionalFormatting sqref="Z16:Z39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{4B30CE0F-5C6D-9041-9E8B-FF3AB63702E7}</x14:id>
        </ext>
      </extLst>
    </cfRule>
  </conditionalFormatting>
  <conditionalFormatting sqref="V16:V41">
    <cfRule type="cellIs" dxfId="8" priority="16" operator="greaterThanOrEqual">
      <formula>0.5</formula>
    </cfRule>
  </conditionalFormatting>
  <printOptions gridLines="1"/>
  <pageMargins left="0.74803149606299213" right="0.74803149606299213" top="0.98425196850393704" bottom="0" header="0.51181102362204722" footer="0.51181102362204722"/>
  <headerFooter>
    <oddHeader>&amp;L&amp;"Arial,Bold Italic"&amp;14RYERSON  HOCKEY STATISTICS&amp;R&amp;"Arial,Bold Italic"&amp;14 2010-11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B30CE0F-5C6D-9041-9E8B-FF3AB63702E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7" id="{AC7C1239-6EBE-1541-A3D4-BC549DE34DB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5" id="{7A8C5712-63EB-9E4A-A1BE-D330E6A45CE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4" id="{6E4D1786-9651-F945-BA5A-A2B116242B3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3" id="{9C297CD1-3868-9A43-A7BE-28F349C5DCE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2" id="{B9F217EE-F1A6-EE4C-AF23-5AAD440C4A4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1" id="{D97F83AB-302B-2A43-B883-5B499866230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0" id="{AF949698-3C53-8B4E-8C94-AC37C77E5DE0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9" id="{A9307580-85DB-144F-8803-AF28FB3B180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8" id="{66056470-F3CE-D248-B2F9-90CFCF3A952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7" id="{1E7CFBBC-1DA2-E945-A640-72E5C3A26D9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7F2BF2C3-F774-004F-99DC-4F469B14188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D4B16B45-8BEB-5840-A323-442D4CDC774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1D57F59B-789F-F643-A8F0-ABA8B8F93302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4CAE5D3E-B959-EB4E-BF02-F23557220B8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S12:T12 Q11 S11:U11</xm:sqref>
        </x14:conditionalFormatting>
        <x14:conditionalFormatting xmlns:xm="http://schemas.microsoft.com/office/excel/2006/main">
          <x14:cfRule type="iconSet" priority="1" id="{F8348EF3-04C3-9D4C-90D2-3D88335E653B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zoomScale="70" zoomScaleNormal="70" zoomScalePageLayoutView="70" workbookViewId="0">
      <selection activeCell="S11" sqref="S11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6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0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121</v>
      </c>
      <c r="K2" s="698"/>
      <c r="L2" s="269">
        <f>SUM(H12:I12)</f>
        <v>0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278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>
        <v>1</v>
      </c>
      <c r="R11" s="1152"/>
      <c r="S11" s="784"/>
      <c r="T11" s="787"/>
      <c r="U11" s="1152">
        <v>7</v>
      </c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0</v>
      </c>
      <c r="D12" s="739">
        <f>SUM(D5:D10)</f>
        <v>0</v>
      </c>
      <c r="E12" s="213">
        <f>SUM(E5:E10)</f>
        <v>0</v>
      </c>
      <c r="F12" s="526">
        <f>SUM(F5:F9)</f>
        <v>0</v>
      </c>
      <c r="G12" s="747" t="e">
        <f>F12/E12</f>
        <v>#DIV/0!</v>
      </c>
      <c r="H12" s="213">
        <f>SUM(H5:H9)</f>
        <v>0</v>
      </c>
      <c r="I12" s="213">
        <f>SUM(I5:I9)</f>
        <v>0</v>
      </c>
      <c r="J12" s="765" t="e">
        <f>H12/C12</f>
        <v>#DIV/0!</v>
      </c>
      <c r="K12" s="240">
        <f>SUM(K5:K9)</f>
        <v>0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790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0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0</v>
      </c>
      <c r="I16" s="256">
        <v>0</v>
      </c>
      <c r="J16" s="732">
        <v>0</v>
      </c>
      <c r="K16" s="755" t="e">
        <f>(J16/I16)</f>
        <v>#DIV/0!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/>
      <c r="X16" s="255"/>
      <c r="Y16" s="256"/>
      <c r="Z16" s="236">
        <f t="shared" ref="Z16:Z40" si="2">SUM(X16-Y16)</f>
        <v>0</v>
      </c>
    </row>
    <row r="17" spans="1:26" s="9" customFormat="1" ht="16.5" customHeight="1">
      <c r="A17" s="258">
        <v>4</v>
      </c>
      <c r="B17" s="730" t="s">
        <v>73</v>
      </c>
      <c r="C17" s="317">
        <v>0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39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0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0</v>
      </c>
      <c r="I18" s="256">
        <v>0</v>
      </c>
      <c r="J18" s="732">
        <v>0</v>
      </c>
      <c r="K18" s="755" t="e">
        <f t="shared" si="3"/>
        <v>#DIV/0!</v>
      </c>
      <c r="L18" s="756" t="e">
        <f t="shared" si="4"/>
        <v>#DIV/0!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0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0</v>
      </c>
      <c r="I19" s="258">
        <v>0</v>
      </c>
      <c r="J19" s="731">
        <v>0</v>
      </c>
      <c r="K19" s="757" t="e">
        <f t="shared" si="3"/>
        <v>#DIV/0!</v>
      </c>
      <c r="L19" s="758" t="e">
        <f t="shared" si="4"/>
        <v>#DIV/0!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</row>
    <row r="20" spans="1:26" s="9" customFormat="1" ht="16.5" customHeight="1">
      <c r="A20" s="256">
        <v>7</v>
      </c>
      <c r="B20" s="729" t="s">
        <v>76</v>
      </c>
      <c r="C20" s="318">
        <v>0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/>
      <c r="X20" s="255"/>
      <c r="Y20" s="256"/>
      <c r="Z20" s="236">
        <f t="shared" si="2"/>
        <v>0</v>
      </c>
    </row>
    <row r="21" spans="1:26" s="9" customFormat="1" ht="16.5" customHeight="1">
      <c r="A21" s="258">
        <v>8</v>
      </c>
      <c r="B21" s="730" t="s">
        <v>77</v>
      </c>
      <c r="C21" s="317">
        <v>0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0</v>
      </c>
      <c r="J21" s="731">
        <v>0</v>
      </c>
      <c r="K21" s="757" t="e">
        <f t="shared" si="3"/>
        <v>#DIV/0!</v>
      </c>
      <c r="L21" s="758" t="e">
        <f t="shared" si="4"/>
        <v>#DIV/0!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/>
      <c r="X21" s="286"/>
      <c r="Y21" s="258"/>
      <c r="Z21" s="365">
        <f t="shared" si="2"/>
        <v>0</v>
      </c>
    </row>
    <row r="22" spans="1:26" s="9" customFormat="1" ht="16.5" customHeight="1">
      <c r="A22" s="256">
        <v>9</v>
      </c>
      <c r="B22" s="729" t="s">
        <v>78</v>
      </c>
      <c r="C22" s="318">
        <v>0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/>
      <c r="X22" s="255"/>
      <c r="Y22" s="256"/>
      <c r="Z22" s="236">
        <f t="shared" si="2"/>
        <v>0</v>
      </c>
    </row>
    <row r="23" spans="1:26" s="9" customFormat="1" ht="16.5" customHeight="1">
      <c r="A23" s="258">
        <v>10</v>
      </c>
      <c r="B23" s="730" t="s">
        <v>79</v>
      </c>
      <c r="C23" s="317">
        <v>0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0</v>
      </c>
      <c r="T23" s="258">
        <v>0</v>
      </c>
      <c r="U23" s="258">
        <f t="shared" si="5"/>
        <v>0</v>
      </c>
      <c r="V23" s="762" t="e">
        <f t="shared" si="6"/>
        <v>#DIV/0!</v>
      </c>
      <c r="W23" s="265"/>
      <c r="X23" s="286"/>
      <c r="Y23" s="258"/>
      <c r="Z23" s="365">
        <f t="shared" si="2"/>
        <v>0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0</v>
      </c>
      <c r="D25" s="286">
        <v>0</v>
      </c>
      <c r="E25" s="258">
        <v>0</v>
      </c>
      <c r="F25" s="727">
        <f t="shared" si="1"/>
        <v>0</v>
      </c>
      <c r="G25" s="286">
        <v>0</v>
      </c>
      <c r="H25" s="258">
        <v>0</v>
      </c>
      <c r="I25" s="258">
        <v>0</v>
      </c>
      <c r="J25" s="731">
        <v>0</v>
      </c>
      <c r="K25" s="757" t="e">
        <f t="shared" si="3"/>
        <v>#DIV/0!</v>
      </c>
      <c r="L25" s="758" t="e">
        <f t="shared" si="4"/>
        <v>#DIV/0!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0</v>
      </c>
      <c r="T25" s="258">
        <v>0</v>
      </c>
      <c r="U25" s="258">
        <f t="shared" si="5"/>
        <v>0</v>
      </c>
      <c r="V25" s="762" t="e">
        <f t="shared" si="6"/>
        <v>#DIV/0!</v>
      </c>
      <c r="W25" s="265"/>
      <c r="X25" s="286"/>
      <c r="Y25" s="258"/>
      <c r="Z25" s="365">
        <f t="shared" si="2"/>
        <v>0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0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/>
      <c r="X27" s="286"/>
      <c r="Y27" s="258"/>
      <c r="Z27" s="365">
        <f t="shared" si="2"/>
        <v>0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0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</row>
    <row r="32" spans="1:26" s="9" customFormat="1" ht="16.5" customHeight="1">
      <c r="A32" s="256">
        <v>23</v>
      </c>
      <c r="B32" s="729" t="s">
        <v>88</v>
      </c>
      <c r="C32" s="318">
        <v>0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/>
      <c r="X32" s="255"/>
      <c r="Y32" s="256"/>
      <c r="Z32" s="236">
        <f t="shared" si="2"/>
        <v>0</v>
      </c>
    </row>
    <row r="33" spans="1:26" s="9" customFormat="1" ht="16.5" customHeight="1">
      <c r="A33" s="258">
        <v>25</v>
      </c>
      <c r="B33" s="730" t="s">
        <v>89</v>
      </c>
      <c r="C33" s="317">
        <v>0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0</v>
      </c>
      <c r="J33" s="731">
        <v>0</v>
      </c>
      <c r="K33" s="757" t="e">
        <f t="shared" si="3"/>
        <v>#DIV/0!</v>
      </c>
      <c r="L33" s="758" t="e">
        <f t="shared" si="4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0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0</v>
      </c>
      <c r="J35" s="731">
        <v>0</v>
      </c>
      <c r="K35" s="757" t="e">
        <f t="shared" si="3"/>
        <v>#DIV/0!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</row>
    <row r="36" spans="1:26" s="9" customFormat="1" ht="16.5" customHeight="1">
      <c r="A36" s="256">
        <v>41</v>
      </c>
      <c r="B36" s="729" t="s">
        <v>92</v>
      </c>
      <c r="C36" s="318">
        <v>0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</row>
    <row r="37" spans="1:26" s="9" customFormat="1" ht="16.5" customHeight="1">
      <c r="A37" s="258">
        <v>42</v>
      </c>
      <c r="B37" s="730" t="s">
        <v>93</v>
      </c>
      <c r="C37" s="317">
        <v>0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0</v>
      </c>
      <c r="T37" s="258">
        <v>0</v>
      </c>
      <c r="U37" s="258">
        <f t="shared" si="5"/>
        <v>0</v>
      </c>
      <c r="V37" s="762" t="e">
        <f t="shared" si="6"/>
        <v>#DIV/0!</v>
      </c>
      <c r="W37" s="265"/>
      <c r="X37" s="286"/>
      <c r="Y37" s="258"/>
      <c r="Z37" s="365">
        <f t="shared" si="2"/>
        <v>0</v>
      </c>
    </row>
    <row r="38" spans="1:26" s="9" customFormat="1" ht="16.5" customHeight="1">
      <c r="A38" s="256">
        <v>44</v>
      </c>
      <c r="B38" s="729" t="s">
        <v>94</v>
      </c>
      <c r="C38" s="318">
        <v>0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0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0</v>
      </c>
      <c r="I39" s="258">
        <v>0</v>
      </c>
      <c r="J39" s="731">
        <v>0</v>
      </c>
      <c r="K39" s="757" t="e">
        <f t="shared" si="3"/>
        <v>#DIV/0!</v>
      </c>
      <c r="L39" s="758" t="e">
        <f t="shared" si="4"/>
        <v>#DIV/0!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0</v>
      </c>
      <c r="T39" s="258">
        <v>0</v>
      </c>
      <c r="U39" s="258">
        <f t="shared" si="5"/>
        <v>0</v>
      </c>
      <c r="V39" s="762" t="e">
        <f t="shared" si="6"/>
        <v>#DIV/0!</v>
      </c>
      <c r="W39" s="265"/>
      <c r="X39" s="286"/>
      <c r="Y39" s="258"/>
      <c r="Z39" s="365">
        <f t="shared" si="2"/>
        <v>0</v>
      </c>
    </row>
    <row r="40" spans="1:26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6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6" s="9" customFormat="1" ht="16.5" customHeight="1" thickBot="1">
      <c r="A42" s="261"/>
      <c r="B42" s="728" t="s">
        <v>14</v>
      </c>
      <c r="C42" s="259">
        <f t="shared" ref="C42:J42" si="7">SUM(C16:C40)</f>
        <v>0</v>
      </c>
      <c r="D42" s="260">
        <f t="shared" si="7"/>
        <v>0</v>
      </c>
      <c r="E42" s="261">
        <f t="shared" si="7"/>
        <v>0</v>
      </c>
      <c r="F42" s="728">
        <f t="shared" si="7"/>
        <v>0</v>
      </c>
      <c r="G42" s="260">
        <f t="shared" si="7"/>
        <v>0</v>
      </c>
      <c r="H42" s="261">
        <f t="shared" si="7"/>
        <v>0</v>
      </c>
      <c r="I42" s="261">
        <f t="shared" si="7"/>
        <v>0</v>
      </c>
      <c r="J42" s="733">
        <f t="shared" si="7"/>
        <v>0</v>
      </c>
      <c r="K42" s="759" t="e">
        <f>(J42/I42)</f>
        <v>#DIV/0!</v>
      </c>
      <c r="L42" s="760" t="e">
        <f>(D42/J42)</f>
        <v>#DIV/0!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0</v>
      </c>
      <c r="S42" s="260">
        <f t="shared" si="8"/>
        <v>0</v>
      </c>
      <c r="T42" s="261">
        <f t="shared" si="8"/>
        <v>0</v>
      </c>
      <c r="U42" s="261">
        <f>S42+T42</f>
        <v>0</v>
      </c>
      <c r="V42" s="764" t="e">
        <f>S42/(S42+T42)</f>
        <v>#DIV/0!</v>
      </c>
      <c r="W42" s="259">
        <v>0</v>
      </c>
      <c r="X42" s="260">
        <v>0</v>
      </c>
      <c r="Y42" s="261">
        <v>0</v>
      </c>
      <c r="Z42" s="278">
        <v>-6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0</v>
      </c>
      <c r="D46" s="24" t="e">
        <f>C46/C12</f>
        <v>#DIV/0!</v>
      </c>
      <c r="E46" s="699"/>
      <c r="F46" s="692">
        <f>H12+I12</f>
        <v>0</v>
      </c>
      <c r="G46" s="24" t="e">
        <f>F46/C12</f>
        <v>#DIV/0!</v>
      </c>
      <c r="H46" s="699"/>
      <c r="I46" s="692">
        <f>J42</f>
        <v>0</v>
      </c>
      <c r="J46" s="24"/>
      <c r="K46" s="692"/>
      <c r="L46" s="72"/>
      <c r="M46" s="699"/>
      <c r="N46" s="692">
        <f>E12</f>
        <v>0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2">
    <mergeCell ref="Q11:R12"/>
    <mergeCell ref="U11:V12"/>
  </mergeCells>
  <phoneticPr fontId="7" type="noConversion"/>
  <conditionalFormatting sqref="Z16:Z39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{0BD1192B-3A8B-AD48-910A-C2914AFBDE63}</x14:id>
        </ext>
      </extLst>
    </cfRule>
  </conditionalFormatting>
  <conditionalFormatting sqref="V16:V41">
    <cfRule type="cellIs" dxfId="7" priority="16" operator="greaterThanOrEqual">
      <formula>0.5</formula>
    </cfRule>
  </conditionalFormatting>
  <printOptions gridLines="1"/>
  <pageMargins left="0.75000000000000011" right="0.75000000000000011" top="1" bottom="1" header="0.5" footer="0.5"/>
  <headerFooter>
    <oddHeader>&amp;L&amp;"Arial,Bold Italic"&amp;14&amp;K000000RYERSON  HOCKEY STATISTICS&amp;R&amp;"Arial,Bold Italic"&amp;14&amp;K000000 2011-12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BD1192B-3A8B-AD48-910A-C2914AFBDE6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7" id="{5FB64330-CB8D-9648-BC1A-9DA79220D4F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5" id="{696981C7-F9E7-7746-B672-A4E4BAEF4D9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4" id="{8F13F672-9147-0F4D-A9B5-7AD20032A55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3" id="{7391F14E-14F9-A74B-B098-3023A32D323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2" id="{0168E568-10BB-D047-ABF8-9A46A5774C4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1" id="{4274A0A5-18A8-B746-86DE-E26E632BC581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0" id="{F81DC35C-7B3E-2448-ADF4-A3E04B1CB3E3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9" id="{25E49913-990C-464D-BCC5-A2BD434C291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8" id="{41F43E1F-A8B2-984C-AFE0-4C8FC60EE39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7" id="{67A28DDC-B2A2-BD4A-B881-EF0E57C9512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8BF2BA0E-A236-3846-BE8E-391E2B3A1D3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2BD24DC7-1EDE-364F-8A94-96AF24942A4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78510111-2DDE-5342-81BC-164F6891CEA4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FF1F5882-D3F6-BD45-A835-0C678542E49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S12:T12 Q11 S11:U11</xm:sqref>
        </x14:conditionalFormatting>
        <x14:conditionalFormatting xmlns:xm="http://schemas.microsoft.com/office/excel/2006/main">
          <x14:cfRule type="iconSet" priority="1" id="{B4D7D53D-53E1-8E42-B4F7-8AD50FD3885E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6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0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102</v>
      </c>
      <c r="K2" s="698"/>
      <c r="L2" s="269">
        <f>SUM(H12:I12)</f>
        <v>0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279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/>
      <c r="R11" s="1152"/>
      <c r="S11" s="784"/>
      <c r="T11" s="787"/>
      <c r="U11" s="1152"/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0</v>
      </c>
      <c r="D12" s="739">
        <f>SUM(D5:D10)</f>
        <v>0</v>
      </c>
      <c r="E12" s="213">
        <f>SUM(E5:E10)</f>
        <v>0</v>
      </c>
      <c r="F12" s="526">
        <f>SUM(F5:F9)</f>
        <v>0</v>
      </c>
      <c r="G12" s="747" t="e">
        <f>F12/E12</f>
        <v>#DIV/0!</v>
      </c>
      <c r="H12" s="213">
        <f>SUM(H5:H9)</f>
        <v>0</v>
      </c>
      <c r="I12" s="213">
        <f>SUM(I5:I9)</f>
        <v>0</v>
      </c>
      <c r="J12" s="765" t="e">
        <f>H12/C12</f>
        <v>#DIV/0!</v>
      </c>
      <c r="K12" s="240">
        <f>SUM(K5:K9)</f>
        <v>0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790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0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0</v>
      </c>
      <c r="I16" s="256">
        <v>0</v>
      </c>
      <c r="J16" s="732">
        <v>0</v>
      </c>
      <c r="K16" s="755" t="e">
        <f>(J16/I16)</f>
        <v>#DIV/0!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/>
      <c r="X16" s="255"/>
      <c r="Y16" s="256"/>
      <c r="Z16" s="236">
        <f t="shared" ref="Z16:Z40" si="2">SUM(X16-Y16)</f>
        <v>0</v>
      </c>
    </row>
    <row r="17" spans="1:26" s="9" customFormat="1" ht="16.5" customHeight="1">
      <c r="A17" s="258">
        <v>4</v>
      </c>
      <c r="B17" s="730" t="s">
        <v>73</v>
      </c>
      <c r="C17" s="317">
        <v>0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39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0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0</v>
      </c>
      <c r="I18" s="256">
        <v>0</v>
      </c>
      <c r="J18" s="732">
        <v>0</v>
      </c>
      <c r="K18" s="755" t="e">
        <f t="shared" si="3"/>
        <v>#DIV/0!</v>
      </c>
      <c r="L18" s="756" t="e">
        <f t="shared" si="4"/>
        <v>#DIV/0!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0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0</v>
      </c>
      <c r="I19" s="258">
        <v>0</v>
      </c>
      <c r="J19" s="731">
        <v>0</v>
      </c>
      <c r="K19" s="757" t="e">
        <f t="shared" si="3"/>
        <v>#DIV/0!</v>
      </c>
      <c r="L19" s="758" t="e">
        <f t="shared" si="4"/>
        <v>#DIV/0!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</row>
    <row r="20" spans="1:26" s="9" customFormat="1" ht="16.5" customHeight="1">
      <c r="A20" s="256">
        <v>7</v>
      </c>
      <c r="B20" s="729" t="s">
        <v>76</v>
      </c>
      <c r="C20" s="318">
        <v>0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/>
      <c r="X20" s="255"/>
      <c r="Y20" s="256"/>
      <c r="Z20" s="236">
        <f t="shared" si="2"/>
        <v>0</v>
      </c>
    </row>
    <row r="21" spans="1:26" s="9" customFormat="1" ht="16.5" customHeight="1">
      <c r="A21" s="258">
        <v>8</v>
      </c>
      <c r="B21" s="730" t="s">
        <v>77</v>
      </c>
      <c r="C21" s="317">
        <v>0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0</v>
      </c>
      <c r="J21" s="731">
        <v>0</v>
      </c>
      <c r="K21" s="757" t="e">
        <f t="shared" si="3"/>
        <v>#DIV/0!</v>
      </c>
      <c r="L21" s="758" t="e">
        <f t="shared" si="4"/>
        <v>#DIV/0!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/>
      <c r="X21" s="286"/>
      <c r="Y21" s="258"/>
      <c r="Z21" s="365">
        <f t="shared" si="2"/>
        <v>0</v>
      </c>
    </row>
    <row r="22" spans="1:26" s="9" customFormat="1" ht="16.5" customHeight="1">
      <c r="A22" s="256">
        <v>9</v>
      </c>
      <c r="B22" s="729" t="s">
        <v>78</v>
      </c>
      <c r="C22" s="318">
        <v>0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/>
      <c r="X22" s="255"/>
      <c r="Y22" s="256"/>
      <c r="Z22" s="236">
        <f t="shared" si="2"/>
        <v>0</v>
      </c>
    </row>
    <row r="23" spans="1:26" s="9" customFormat="1" ht="16.5" customHeight="1">
      <c r="A23" s="258">
        <v>10</v>
      </c>
      <c r="B23" s="730" t="s">
        <v>79</v>
      </c>
      <c r="C23" s="317">
        <v>0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0</v>
      </c>
      <c r="T23" s="258">
        <v>0</v>
      </c>
      <c r="U23" s="258">
        <f t="shared" si="5"/>
        <v>0</v>
      </c>
      <c r="V23" s="762" t="e">
        <f t="shared" si="6"/>
        <v>#DIV/0!</v>
      </c>
      <c r="W23" s="265"/>
      <c r="X23" s="286"/>
      <c r="Y23" s="258"/>
      <c r="Z23" s="365">
        <f t="shared" si="2"/>
        <v>0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0</v>
      </c>
      <c r="D25" s="286">
        <v>0</v>
      </c>
      <c r="E25" s="258">
        <v>0</v>
      </c>
      <c r="F25" s="727">
        <f t="shared" si="1"/>
        <v>0</v>
      </c>
      <c r="G25" s="286">
        <v>0</v>
      </c>
      <c r="H25" s="258">
        <v>0</v>
      </c>
      <c r="I25" s="258">
        <v>0</v>
      </c>
      <c r="J25" s="731">
        <v>0</v>
      </c>
      <c r="K25" s="757" t="e">
        <f t="shared" si="3"/>
        <v>#DIV/0!</v>
      </c>
      <c r="L25" s="758" t="e">
        <f t="shared" si="4"/>
        <v>#DIV/0!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0</v>
      </c>
      <c r="T25" s="258">
        <v>0</v>
      </c>
      <c r="U25" s="258">
        <f t="shared" si="5"/>
        <v>0</v>
      </c>
      <c r="V25" s="762" t="e">
        <f t="shared" si="6"/>
        <v>#DIV/0!</v>
      </c>
      <c r="W25" s="265"/>
      <c r="X25" s="286"/>
      <c r="Y25" s="258"/>
      <c r="Z25" s="365">
        <f t="shared" si="2"/>
        <v>0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0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/>
      <c r="X27" s="286"/>
      <c r="Y27" s="258"/>
      <c r="Z27" s="365">
        <f t="shared" si="2"/>
        <v>0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0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</row>
    <row r="32" spans="1:26" s="9" customFormat="1" ht="16.5" customHeight="1">
      <c r="A32" s="256">
        <v>23</v>
      </c>
      <c r="B32" s="729" t="s">
        <v>88</v>
      </c>
      <c r="C32" s="318">
        <v>0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/>
      <c r="X32" s="255"/>
      <c r="Y32" s="256"/>
      <c r="Z32" s="236">
        <f t="shared" si="2"/>
        <v>0</v>
      </c>
    </row>
    <row r="33" spans="1:26" s="9" customFormat="1" ht="16.5" customHeight="1">
      <c r="A33" s="258">
        <v>25</v>
      </c>
      <c r="B33" s="730" t="s">
        <v>89</v>
      </c>
      <c r="C33" s="317">
        <v>0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0</v>
      </c>
      <c r="J33" s="731">
        <v>0</v>
      </c>
      <c r="K33" s="757" t="e">
        <f t="shared" si="3"/>
        <v>#DIV/0!</v>
      </c>
      <c r="L33" s="758" t="e">
        <f t="shared" si="4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0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0</v>
      </c>
      <c r="J35" s="731">
        <v>0</v>
      </c>
      <c r="K35" s="757" t="e">
        <f t="shared" si="3"/>
        <v>#DIV/0!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</row>
    <row r="36" spans="1:26" s="9" customFormat="1" ht="16.5" customHeight="1">
      <c r="A36" s="256">
        <v>41</v>
      </c>
      <c r="B36" s="729" t="s">
        <v>92</v>
      </c>
      <c r="C36" s="318">
        <v>0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</row>
    <row r="37" spans="1:26" s="9" customFormat="1" ht="16.5" customHeight="1">
      <c r="A37" s="258">
        <v>42</v>
      </c>
      <c r="B37" s="730" t="s">
        <v>93</v>
      </c>
      <c r="C37" s="317">
        <v>0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0</v>
      </c>
      <c r="T37" s="258">
        <v>0</v>
      </c>
      <c r="U37" s="258">
        <f t="shared" si="5"/>
        <v>0</v>
      </c>
      <c r="V37" s="762" t="e">
        <f t="shared" si="6"/>
        <v>#DIV/0!</v>
      </c>
      <c r="W37" s="265"/>
      <c r="X37" s="286"/>
      <c r="Y37" s="258"/>
      <c r="Z37" s="365">
        <f t="shared" si="2"/>
        <v>0</v>
      </c>
    </row>
    <row r="38" spans="1:26" s="9" customFormat="1" ht="16.5" customHeight="1">
      <c r="A38" s="256">
        <v>44</v>
      </c>
      <c r="B38" s="729" t="s">
        <v>94</v>
      </c>
      <c r="C38" s="318">
        <v>0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0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0</v>
      </c>
      <c r="I39" s="258">
        <v>0</v>
      </c>
      <c r="J39" s="731">
        <v>0</v>
      </c>
      <c r="K39" s="757" t="e">
        <f t="shared" si="3"/>
        <v>#DIV/0!</v>
      </c>
      <c r="L39" s="758" t="e">
        <f t="shared" si="4"/>
        <v>#DIV/0!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0</v>
      </c>
      <c r="T39" s="258">
        <v>0</v>
      </c>
      <c r="U39" s="258">
        <f t="shared" si="5"/>
        <v>0</v>
      </c>
      <c r="V39" s="762" t="e">
        <f t="shared" si="6"/>
        <v>#DIV/0!</v>
      </c>
      <c r="W39" s="265"/>
      <c r="X39" s="286"/>
      <c r="Y39" s="258"/>
      <c r="Z39" s="365">
        <f t="shared" si="2"/>
        <v>0</v>
      </c>
    </row>
    <row r="40" spans="1:26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6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6" s="9" customFormat="1" ht="16.5" customHeight="1" thickBot="1">
      <c r="A42" s="261"/>
      <c r="B42" s="728" t="s">
        <v>14</v>
      </c>
      <c r="C42" s="259">
        <f t="shared" ref="C42:J42" si="7">SUM(C16:C40)</f>
        <v>0</v>
      </c>
      <c r="D42" s="260">
        <f t="shared" si="7"/>
        <v>0</v>
      </c>
      <c r="E42" s="261">
        <f t="shared" si="7"/>
        <v>0</v>
      </c>
      <c r="F42" s="728">
        <f t="shared" si="7"/>
        <v>0</v>
      </c>
      <c r="G42" s="260">
        <f t="shared" si="7"/>
        <v>0</v>
      </c>
      <c r="H42" s="261">
        <f t="shared" si="7"/>
        <v>0</v>
      </c>
      <c r="I42" s="261">
        <f t="shared" si="7"/>
        <v>0</v>
      </c>
      <c r="J42" s="733">
        <f t="shared" si="7"/>
        <v>0</v>
      </c>
      <c r="K42" s="759" t="e">
        <f>(J42/I42)</f>
        <v>#DIV/0!</v>
      </c>
      <c r="L42" s="760" t="e">
        <f>(D42/J42)</f>
        <v>#DIV/0!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0</v>
      </c>
      <c r="S42" s="260">
        <f t="shared" si="8"/>
        <v>0</v>
      </c>
      <c r="T42" s="261">
        <f t="shared" si="8"/>
        <v>0</v>
      </c>
      <c r="U42" s="261">
        <f>S42+T42</f>
        <v>0</v>
      </c>
      <c r="V42" s="764" t="e">
        <f>S42/(S42+T42)</f>
        <v>#DIV/0!</v>
      </c>
      <c r="W42" s="259">
        <v>0</v>
      </c>
      <c r="X42" s="260">
        <v>0</v>
      </c>
      <c r="Y42" s="261">
        <v>0</v>
      </c>
      <c r="Z42" s="278">
        <f>SUM(Z16:Z40)</f>
        <v>0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0</v>
      </c>
      <c r="D46" s="24" t="e">
        <f>C46/C12</f>
        <v>#DIV/0!</v>
      </c>
      <c r="E46" s="699"/>
      <c r="F46" s="692">
        <f>H12+I12</f>
        <v>0</v>
      </c>
      <c r="G46" s="24" t="e">
        <f>F46/C12</f>
        <v>#DIV/0!</v>
      </c>
      <c r="H46" s="699"/>
      <c r="I46" s="692">
        <f>J42</f>
        <v>0</v>
      </c>
      <c r="J46" s="24"/>
      <c r="K46" s="692"/>
      <c r="L46" s="72"/>
      <c r="M46" s="699"/>
      <c r="N46" s="692">
        <f>E12</f>
        <v>0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2">
    <mergeCell ref="Q11:R12"/>
    <mergeCell ref="U11:V12"/>
  </mergeCells>
  <phoneticPr fontId="7" type="noConversion"/>
  <conditionalFormatting sqref="Z16:Z39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{A71E267A-D4B2-5341-8CD8-5E81B4D69187}</x14:id>
        </ext>
      </extLst>
    </cfRule>
  </conditionalFormatting>
  <conditionalFormatting sqref="V16:V41">
    <cfRule type="cellIs" dxfId="6" priority="16" operator="greaterThanOrEqual">
      <formula>0.5</formula>
    </cfRule>
  </conditionalFormatting>
  <printOptions gridLines="1"/>
  <pageMargins left="0.75000000000000011" right="0.75000000000000011" top="1" bottom="1" header="0.5" footer="0.5"/>
  <headerFooter>
    <oddHeader>&amp;L&amp;"Arial,Bold Italic"&amp;14&amp;K000000RYERSON  HOCKEY STATISTICS&amp;R&amp;"Arial,Bold Italic"&amp;14&amp;K000000 2011-2012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71E267A-D4B2-5341-8CD8-5E81B4D6918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7" id="{7A7AFD61-5EC0-6D44-9EEF-E3F112F97D6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5" id="{27466D9B-CE58-AA42-874B-43B12645219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4" id="{D4B3B8AE-66AE-D74B-8AA2-CCACA791716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3" id="{5F34C9C9-5890-EF43-82D8-0520BEA3210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2" id="{71618A89-EC1E-1443-A516-76ED78485DD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1" id="{2AB259DF-7C42-034A-8B1C-2AEB6099D27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0" id="{2FBFAF38-0DC6-CA4C-9DBB-BE73F7EE5DE0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9" id="{BC25A167-6D34-3E48-8C25-C06E0778E8C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8" id="{695725E8-CFD0-1446-8184-2518766FC43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7" id="{8F540B49-0671-B34D-A59A-7F540299253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8275AC5B-8F51-6747-8746-58B47EC34DB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BBF327A3-6417-9341-8F84-EB50E59B852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59443825-2E27-0946-AA61-7E69BC4DE1E4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BE11696A-A9C7-5C46-AA3F-19A3C776161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S12:T12 Q11 S11:U11</xm:sqref>
        </x14:conditionalFormatting>
        <x14:conditionalFormatting xmlns:xm="http://schemas.microsoft.com/office/excel/2006/main">
          <x14:cfRule type="iconSet" priority="1" id="{423720FD-BA0C-AB44-AB0F-130A81BEB86D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53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6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0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119</v>
      </c>
      <c r="K2" s="698"/>
      <c r="L2" s="269">
        <f>SUM(H12:I12)</f>
        <v>0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280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/>
      <c r="R11" s="1152"/>
      <c r="S11" s="784"/>
      <c r="T11" s="787"/>
      <c r="U11" s="1152"/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0</v>
      </c>
      <c r="D12" s="739">
        <f>SUM(D5:D10)</f>
        <v>0</v>
      </c>
      <c r="E12" s="213">
        <f>SUM(E5:E10)</f>
        <v>0</v>
      </c>
      <c r="F12" s="526">
        <f>SUM(F5:F9)</f>
        <v>0</v>
      </c>
      <c r="G12" s="747" t="e">
        <f>F12/E12</f>
        <v>#DIV/0!</v>
      </c>
      <c r="H12" s="213">
        <f>SUM(H5:H9)</f>
        <v>0</v>
      </c>
      <c r="I12" s="213">
        <f>SUM(I5:I9)</f>
        <v>0</v>
      </c>
      <c r="J12" s="765" t="e">
        <f>H12/C12</f>
        <v>#DIV/0!</v>
      </c>
      <c r="K12" s="240">
        <f>SUM(K5:K9)</f>
        <v>0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790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0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0</v>
      </c>
      <c r="I16" s="256">
        <v>0</v>
      </c>
      <c r="J16" s="732">
        <v>0</v>
      </c>
      <c r="K16" s="755" t="e">
        <f>(J16/I16)</f>
        <v>#DIV/0!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/>
      <c r="X16" s="255"/>
      <c r="Y16" s="256"/>
      <c r="Z16" s="236">
        <f t="shared" ref="Z16:Z40" si="2">SUM(X16-Y16)</f>
        <v>0</v>
      </c>
    </row>
    <row r="17" spans="1:26" s="9" customFormat="1" ht="16.5" customHeight="1">
      <c r="A17" s="258">
        <v>4</v>
      </c>
      <c r="B17" s="730" t="s">
        <v>73</v>
      </c>
      <c r="C17" s="317">
        <v>0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39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0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0</v>
      </c>
      <c r="I18" s="256">
        <v>0</v>
      </c>
      <c r="J18" s="732">
        <v>0</v>
      </c>
      <c r="K18" s="755" t="e">
        <f t="shared" si="3"/>
        <v>#DIV/0!</v>
      </c>
      <c r="L18" s="756" t="e">
        <f t="shared" si="4"/>
        <v>#DIV/0!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0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0</v>
      </c>
      <c r="I19" s="258">
        <v>0</v>
      </c>
      <c r="J19" s="731">
        <v>0</v>
      </c>
      <c r="K19" s="757" t="e">
        <f t="shared" si="3"/>
        <v>#DIV/0!</v>
      </c>
      <c r="L19" s="758" t="e">
        <f t="shared" si="4"/>
        <v>#DIV/0!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</row>
    <row r="20" spans="1:26" s="9" customFormat="1" ht="16.5" customHeight="1">
      <c r="A20" s="256">
        <v>7</v>
      </c>
      <c r="B20" s="729" t="s">
        <v>76</v>
      </c>
      <c r="C20" s="318">
        <v>0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/>
      <c r="X20" s="255"/>
      <c r="Y20" s="256"/>
      <c r="Z20" s="236">
        <f t="shared" si="2"/>
        <v>0</v>
      </c>
    </row>
    <row r="21" spans="1:26" s="9" customFormat="1" ht="16.5" customHeight="1">
      <c r="A21" s="258">
        <v>8</v>
      </c>
      <c r="B21" s="730" t="s">
        <v>77</v>
      </c>
      <c r="C21" s="317">
        <v>0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0</v>
      </c>
      <c r="J21" s="731">
        <v>0</v>
      </c>
      <c r="K21" s="757" t="e">
        <f t="shared" si="3"/>
        <v>#DIV/0!</v>
      </c>
      <c r="L21" s="758" t="e">
        <f t="shared" si="4"/>
        <v>#DIV/0!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/>
      <c r="X21" s="286"/>
      <c r="Y21" s="258"/>
      <c r="Z21" s="365">
        <f t="shared" si="2"/>
        <v>0</v>
      </c>
    </row>
    <row r="22" spans="1:26" s="9" customFormat="1" ht="16.5" customHeight="1">
      <c r="A22" s="256">
        <v>9</v>
      </c>
      <c r="B22" s="729" t="s">
        <v>78</v>
      </c>
      <c r="C22" s="318">
        <v>0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/>
      <c r="X22" s="255"/>
      <c r="Y22" s="256"/>
      <c r="Z22" s="236">
        <f t="shared" si="2"/>
        <v>0</v>
      </c>
    </row>
    <row r="23" spans="1:26" s="9" customFormat="1" ht="16.5" customHeight="1">
      <c r="A23" s="258">
        <v>10</v>
      </c>
      <c r="B23" s="730" t="s">
        <v>79</v>
      </c>
      <c r="C23" s="317">
        <v>0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0</v>
      </c>
      <c r="T23" s="258">
        <v>0</v>
      </c>
      <c r="U23" s="258">
        <f t="shared" si="5"/>
        <v>0</v>
      </c>
      <c r="V23" s="762" t="e">
        <f t="shared" si="6"/>
        <v>#DIV/0!</v>
      </c>
      <c r="W23" s="265"/>
      <c r="X23" s="286"/>
      <c r="Y23" s="258"/>
      <c r="Z23" s="365">
        <f t="shared" si="2"/>
        <v>0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0</v>
      </c>
      <c r="D25" s="286">
        <v>0</v>
      </c>
      <c r="E25" s="258">
        <v>0</v>
      </c>
      <c r="F25" s="727">
        <f t="shared" si="1"/>
        <v>0</v>
      </c>
      <c r="G25" s="286">
        <v>0</v>
      </c>
      <c r="H25" s="258">
        <v>0</v>
      </c>
      <c r="I25" s="258">
        <v>0</v>
      </c>
      <c r="J25" s="731">
        <v>0</v>
      </c>
      <c r="K25" s="757" t="e">
        <f t="shared" si="3"/>
        <v>#DIV/0!</v>
      </c>
      <c r="L25" s="758" t="e">
        <f t="shared" si="4"/>
        <v>#DIV/0!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0</v>
      </c>
      <c r="T25" s="258">
        <v>0</v>
      </c>
      <c r="U25" s="258">
        <f t="shared" si="5"/>
        <v>0</v>
      </c>
      <c r="V25" s="762" t="e">
        <f t="shared" si="6"/>
        <v>#DIV/0!</v>
      </c>
      <c r="W25" s="265"/>
      <c r="X25" s="286"/>
      <c r="Y25" s="258"/>
      <c r="Z25" s="365">
        <f t="shared" si="2"/>
        <v>0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0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/>
      <c r="X27" s="286"/>
      <c r="Y27" s="258"/>
      <c r="Z27" s="365">
        <f t="shared" si="2"/>
        <v>0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0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</row>
    <row r="32" spans="1:26" s="9" customFormat="1" ht="16.5" customHeight="1">
      <c r="A32" s="256">
        <v>23</v>
      </c>
      <c r="B32" s="729" t="s">
        <v>88</v>
      </c>
      <c r="C32" s="318">
        <v>0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/>
      <c r="X32" s="255"/>
      <c r="Y32" s="256"/>
      <c r="Z32" s="236">
        <f t="shared" si="2"/>
        <v>0</v>
      </c>
    </row>
    <row r="33" spans="1:26" s="9" customFormat="1" ht="16.5" customHeight="1">
      <c r="A33" s="258">
        <v>25</v>
      </c>
      <c r="B33" s="730" t="s">
        <v>89</v>
      </c>
      <c r="C33" s="317">
        <v>0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0</v>
      </c>
      <c r="J33" s="731">
        <v>0</v>
      </c>
      <c r="K33" s="757" t="e">
        <f t="shared" si="3"/>
        <v>#DIV/0!</v>
      </c>
      <c r="L33" s="758" t="e">
        <f t="shared" si="4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0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0</v>
      </c>
      <c r="J35" s="731">
        <v>0</v>
      </c>
      <c r="K35" s="757" t="e">
        <f t="shared" si="3"/>
        <v>#DIV/0!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</row>
    <row r="36" spans="1:26" s="9" customFormat="1" ht="16.5" customHeight="1">
      <c r="A36" s="256">
        <v>41</v>
      </c>
      <c r="B36" s="729" t="s">
        <v>92</v>
      </c>
      <c r="C36" s="318">
        <v>0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</row>
    <row r="37" spans="1:26" s="9" customFormat="1" ht="16.5" customHeight="1">
      <c r="A37" s="258">
        <v>42</v>
      </c>
      <c r="B37" s="730" t="s">
        <v>93</v>
      </c>
      <c r="C37" s="317">
        <v>0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0</v>
      </c>
      <c r="T37" s="258">
        <v>0</v>
      </c>
      <c r="U37" s="258">
        <f t="shared" si="5"/>
        <v>0</v>
      </c>
      <c r="V37" s="762" t="e">
        <f t="shared" si="6"/>
        <v>#DIV/0!</v>
      </c>
      <c r="W37" s="265"/>
      <c r="X37" s="286"/>
      <c r="Y37" s="258"/>
      <c r="Z37" s="365">
        <f t="shared" si="2"/>
        <v>0</v>
      </c>
    </row>
    <row r="38" spans="1:26" s="9" customFormat="1" ht="16.5" customHeight="1">
      <c r="A38" s="256">
        <v>44</v>
      </c>
      <c r="B38" s="729" t="s">
        <v>94</v>
      </c>
      <c r="C38" s="318">
        <v>0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0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0</v>
      </c>
      <c r="I39" s="258">
        <v>0</v>
      </c>
      <c r="J39" s="731">
        <v>0</v>
      </c>
      <c r="K39" s="757" t="e">
        <f t="shared" si="3"/>
        <v>#DIV/0!</v>
      </c>
      <c r="L39" s="758" t="e">
        <f t="shared" si="4"/>
        <v>#DIV/0!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0</v>
      </c>
      <c r="T39" s="258">
        <v>0</v>
      </c>
      <c r="U39" s="258">
        <f t="shared" si="5"/>
        <v>0</v>
      </c>
      <c r="V39" s="762" t="e">
        <f t="shared" si="6"/>
        <v>#DIV/0!</v>
      </c>
      <c r="W39" s="265"/>
      <c r="X39" s="286"/>
      <c r="Y39" s="258"/>
      <c r="Z39" s="365">
        <f t="shared" si="2"/>
        <v>0</v>
      </c>
    </row>
    <row r="40" spans="1:26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6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6" s="9" customFormat="1" ht="16.5" customHeight="1" thickBot="1">
      <c r="A42" s="261"/>
      <c r="B42" s="728" t="s">
        <v>14</v>
      </c>
      <c r="C42" s="259">
        <f t="shared" ref="C42:J42" si="7">SUM(C16:C40)</f>
        <v>0</v>
      </c>
      <c r="D42" s="260">
        <f t="shared" si="7"/>
        <v>0</v>
      </c>
      <c r="E42" s="261">
        <f t="shared" si="7"/>
        <v>0</v>
      </c>
      <c r="F42" s="728">
        <f t="shared" si="7"/>
        <v>0</v>
      </c>
      <c r="G42" s="260">
        <f t="shared" si="7"/>
        <v>0</v>
      </c>
      <c r="H42" s="261">
        <f t="shared" si="7"/>
        <v>0</v>
      </c>
      <c r="I42" s="261">
        <f t="shared" si="7"/>
        <v>0</v>
      </c>
      <c r="J42" s="733">
        <f t="shared" si="7"/>
        <v>0</v>
      </c>
      <c r="K42" s="759" t="e">
        <f>(J42/I42)</f>
        <v>#DIV/0!</v>
      </c>
      <c r="L42" s="760" t="e">
        <f>(D42/J42)</f>
        <v>#DIV/0!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0</v>
      </c>
      <c r="S42" s="260">
        <f t="shared" si="8"/>
        <v>0</v>
      </c>
      <c r="T42" s="261">
        <f t="shared" si="8"/>
        <v>0</v>
      </c>
      <c r="U42" s="261">
        <f>S42+T42</f>
        <v>0</v>
      </c>
      <c r="V42" s="764" t="e">
        <f>S42/(S42+T42)</f>
        <v>#DIV/0!</v>
      </c>
      <c r="W42" s="259">
        <v>0</v>
      </c>
      <c r="X42" s="260">
        <v>0</v>
      </c>
      <c r="Y42" s="261">
        <v>0</v>
      </c>
      <c r="Z42" s="278">
        <f>SUM(Z16:Z40)</f>
        <v>0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0</v>
      </c>
      <c r="D46" s="24" t="e">
        <f>C46/C12</f>
        <v>#DIV/0!</v>
      </c>
      <c r="E46" s="699"/>
      <c r="F46" s="692">
        <f>H12+I12</f>
        <v>0</v>
      </c>
      <c r="G46" s="24" t="e">
        <f>F46/C12</f>
        <v>#DIV/0!</v>
      </c>
      <c r="H46" s="699"/>
      <c r="I46" s="692">
        <f>J42</f>
        <v>0</v>
      </c>
      <c r="J46" s="24"/>
      <c r="K46" s="692"/>
      <c r="L46" s="72"/>
      <c r="M46" s="699"/>
      <c r="N46" s="692">
        <f>E12</f>
        <v>0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2">
    <mergeCell ref="Q11:R12"/>
    <mergeCell ref="U11:V12"/>
  </mergeCells>
  <phoneticPr fontId="7" type="noConversion"/>
  <conditionalFormatting sqref="Z16:Z39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{925DA445-F099-AE49-9B71-E3045151E163}</x14:id>
        </ext>
      </extLst>
    </cfRule>
  </conditionalFormatting>
  <conditionalFormatting sqref="V16:V41">
    <cfRule type="cellIs" dxfId="5" priority="16" operator="greaterThanOrEqual">
      <formula>0.5</formula>
    </cfRule>
  </conditionalFormatting>
  <printOptions gridLines="1"/>
  <pageMargins left="0.75000000000000011" right="0.75000000000000011" top="1" bottom="1" header="0.5" footer="0.5"/>
  <headerFooter>
    <oddHeader>&amp;L&amp;"Arial,Bold Italic"&amp;14&amp;K000000RYERSON  HOCKEY STATISTICS&amp;R&amp;"Arial,Bold Italic"&amp;14&amp;K000000 2011-2012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25DA445-F099-AE49-9B71-E3045151E16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7" id="{C7D8AF0B-6BEA-324F-8836-FB773A34558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5" id="{D75658AD-A069-484B-8F22-1B920276507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4" id="{93715C38-81A4-8F40-85ED-BF380D88327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3" id="{EAF7B6D4-80DF-A14C-AC44-B7591B87917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2" id="{281577B4-EEA8-E74A-A659-D82D56D389B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1" id="{D1A89612-AC87-F04C-81ED-0C59944C895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0" id="{CC34EE52-B558-7E46-8639-562B68AB3026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9" id="{9513AEA4-6096-604A-AE01-C0A9A48D372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8" id="{210CE2E1-3B88-B24C-9DB5-13482F614A2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7" id="{225D7CBD-623B-5445-8F8F-B33945D49E6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D4F1F3B6-906B-B045-9479-090326BF347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B5F14765-2A66-BA4C-934A-9C2768D6531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775E6BE9-742A-664A-9A9D-6C9FAFDB05A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9E9C25A3-F8A9-0F4C-97CB-18DF2046B9B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S12:T12 Q11 S11:U11</xm:sqref>
        </x14:conditionalFormatting>
        <x14:conditionalFormatting xmlns:xm="http://schemas.microsoft.com/office/excel/2006/main">
          <x14:cfRule type="iconSet" priority="1" id="{F11D8870-01F4-2E4F-9FF6-692ABC4D2679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59"/>
  <sheetViews>
    <sheetView showRuler="0" zoomScale="70" zoomScaleNormal="70" zoomScalePageLayoutView="70" workbookViewId="0">
      <selection activeCell="Q4" sqref="Q4"/>
    </sheetView>
  </sheetViews>
  <sheetFormatPr baseColWidth="10" defaultColWidth="8.83203125" defaultRowHeight="17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6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0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6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100</v>
      </c>
      <c r="K2" s="698"/>
      <c r="L2" s="269">
        <f>SUM(H12:I12)</f>
        <v>0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6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 t="s">
        <v>281</v>
      </c>
      <c r="R3" s="688"/>
      <c r="S3" s="688"/>
      <c r="T3" s="700"/>
      <c r="U3" s="700"/>
      <c r="V3" s="701"/>
      <c r="W3" s="59"/>
      <c r="X3" s="58"/>
      <c r="Y3" s="245"/>
      <c r="Z3" s="58"/>
    </row>
    <row r="4" spans="1:26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6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6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6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6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6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</row>
    <row r="10" spans="1:26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</row>
    <row r="11" spans="1:26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/>
      <c r="R11" s="1152"/>
      <c r="S11" s="784"/>
      <c r="T11" s="787"/>
      <c r="U11" s="1152"/>
      <c r="V11" s="1153"/>
      <c r="W11" s="59"/>
      <c r="X11" s="58"/>
      <c r="Y11" s="245"/>
      <c r="Z11" s="58"/>
    </row>
    <row r="12" spans="1:26" s="9" customFormat="1" ht="16.5" customHeight="1" thickBot="1">
      <c r="A12" s="224"/>
      <c r="B12" s="736" t="s">
        <v>14</v>
      </c>
      <c r="C12" s="751">
        <f>D12/60</f>
        <v>0</v>
      </c>
      <c r="D12" s="739">
        <f>SUM(D5:D10)</f>
        <v>0</v>
      </c>
      <c r="E12" s="213">
        <f>SUM(E5:E10)</f>
        <v>0</v>
      </c>
      <c r="F12" s="526">
        <f>SUM(F5:F9)</f>
        <v>0</v>
      </c>
      <c r="G12" s="747" t="e">
        <f>F12/E12</f>
        <v>#DIV/0!</v>
      </c>
      <c r="H12" s="213">
        <f>SUM(H5:H9)</f>
        <v>0</v>
      </c>
      <c r="I12" s="213">
        <f>SUM(I5:I9)</f>
        <v>0</v>
      </c>
      <c r="J12" s="765" t="e">
        <f>H12/C12</f>
        <v>#DIV/0!</v>
      </c>
      <c r="K12" s="240">
        <f>SUM(K5:K9)</f>
        <v>0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790"/>
      <c r="U12" s="1154"/>
      <c r="V12" s="1155"/>
      <c r="W12" s="59"/>
      <c r="X12" s="58"/>
      <c r="Y12" s="245"/>
      <c r="Z12" s="58"/>
    </row>
    <row r="13" spans="1:26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6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6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6" s="9" customFormat="1" ht="16.5" customHeight="1">
      <c r="A16" s="256">
        <v>2</v>
      </c>
      <c r="B16" s="729" t="s">
        <v>72</v>
      </c>
      <c r="C16" s="316">
        <v>0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0</v>
      </c>
      <c r="I16" s="256">
        <v>0</v>
      </c>
      <c r="J16" s="732">
        <v>0</v>
      </c>
      <c r="K16" s="755" t="e">
        <f>(J16/I16)</f>
        <v>#DIV/0!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/>
      <c r="X16" s="255"/>
      <c r="Y16" s="256"/>
      <c r="Z16" s="236">
        <f t="shared" ref="Z16:Z40" si="2">SUM(X16-Y16)</f>
        <v>0</v>
      </c>
    </row>
    <row r="17" spans="1:26" s="9" customFormat="1" ht="16.5" customHeight="1">
      <c r="A17" s="258">
        <v>4</v>
      </c>
      <c r="B17" s="730" t="s">
        <v>73</v>
      </c>
      <c r="C17" s="317">
        <v>0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39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39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0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0</v>
      </c>
      <c r="I18" s="256">
        <v>0</v>
      </c>
      <c r="J18" s="732">
        <v>0</v>
      </c>
      <c r="K18" s="755" t="e">
        <f t="shared" si="3"/>
        <v>#DIV/0!</v>
      </c>
      <c r="L18" s="756" t="e">
        <f t="shared" si="4"/>
        <v>#DIV/0!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0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0</v>
      </c>
      <c r="I19" s="258">
        <v>0</v>
      </c>
      <c r="J19" s="731">
        <v>0</v>
      </c>
      <c r="K19" s="757" t="e">
        <f t="shared" si="3"/>
        <v>#DIV/0!</v>
      </c>
      <c r="L19" s="758" t="e">
        <f t="shared" si="4"/>
        <v>#DIV/0!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</row>
    <row r="20" spans="1:26" s="9" customFormat="1" ht="16.5" customHeight="1">
      <c r="A20" s="256">
        <v>7</v>
      </c>
      <c r="B20" s="729" t="s">
        <v>76</v>
      </c>
      <c r="C20" s="318">
        <v>0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/>
      <c r="X20" s="255"/>
      <c r="Y20" s="256"/>
      <c r="Z20" s="236">
        <f t="shared" si="2"/>
        <v>0</v>
      </c>
    </row>
    <row r="21" spans="1:26" s="9" customFormat="1" ht="16.5" customHeight="1">
      <c r="A21" s="258">
        <v>8</v>
      </c>
      <c r="B21" s="730" t="s">
        <v>77</v>
      </c>
      <c r="C21" s="317">
        <v>0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0</v>
      </c>
      <c r="J21" s="731">
        <v>0</v>
      </c>
      <c r="K21" s="757" t="e">
        <f t="shared" si="3"/>
        <v>#DIV/0!</v>
      </c>
      <c r="L21" s="758" t="e">
        <f t="shared" si="4"/>
        <v>#DIV/0!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/>
      <c r="X21" s="286"/>
      <c r="Y21" s="258"/>
      <c r="Z21" s="365">
        <f t="shared" si="2"/>
        <v>0</v>
      </c>
    </row>
    <row r="22" spans="1:26" s="9" customFormat="1" ht="16.5" customHeight="1">
      <c r="A22" s="256">
        <v>9</v>
      </c>
      <c r="B22" s="729" t="s">
        <v>78</v>
      </c>
      <c r="C22" s="318">
        <v>0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/>
      <c r="X22" s="255"/>
      <c r="Y22" s="256"/>
      <c r="Z22" s="236">
        <f t="shared" si="2"/>
        <v>0</v>
      </c>
    </row>
    <row r="23" spans="1:26" s="9" customFormat="1" ht="16.5" customHeight="1">
      <c r="A23" s="258">
        <v>10</v>
      </c>
      <c r="B23" s="730" t="s">
        <v>79</v>
      </c>
      <c r="C23" s="317">
        <v>0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0</v>
      </c>
      <c r="T23" s="258">
        <v>0</v>
      </c>
      <c r="U23" s="258">
        <f t="shared" si="5"/>
        <v>0</v>
      </c>
      <c r="V23" s="762" t="e">
        <f t="shared" si="6"/>
        <v>#DIV/0!</v>
      </c>
      <c r="W23" s="265"/>
      <c r="X23" s="286"/>
      <c r="Y23" s="258"/>
      <c r="Z23" s="365">
        <f t="shared" si="2"/>
        <v>0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0</v>
      </c>
      <c r="D25" s="286">
        <v>0</v>
      </c>
      <c r="E25" s="258">
        <v>0</v>
      </c>
      <c r="F25" s="727">
        <f t="shared" si="1"/>
        <v>0</v>
      </c>
      <c r="G25" s="286">
        <v>0</v>
      </c>
      <c r="H25" s="258">
        <v>0</v>
      </c>
      <c r="I25" s="258">
        <v>0</v>
      </c>
      <c r="J25" s="731">
        <v>0</v>
      </c>
      <c r="K25" s="757" t="e">
        <f t="shared" si="3"/>
        <v>#DIV/0!</v>
      </c>
      <c r="L25" s="758" t="e">
        <f t="shared" si="4"/>
        <v>#DIV/0!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0</v>
      </c>
      <c r="T25" s="258">
        <v>0</v>
      </c>
      <c r="U25" s="258">
        <f t="shared" si="5"/>
        <v>0</v>
      </c>
      <c r="V25" s="762" t="e">
        <f t="shared" si="6"/>
        <v>#DIV/0!</v>
      </c>
      <c r="W25" s="265"/>
      <c r="X25" s="286"/>
      <c r="Y25" s="258"/>
      <c r="Z25" s="365">
        <f t="shared" si="2"/>
        <v>0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0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/>
      <c r="X27" s="286"/>
      <c r="Y27" s="258"/>
      <c r="Z27" s="365">
        <f t="shared" si="2"/>
        <v>0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0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</row>
    <row r="32" spans="1:26" s="9" customFormat="1" ht="16.5" customHeight="1">
      <c r="A32" s="256">
        <v>23</v>
      </c>
      <c r="B32" s="729" t="s">
        <v>88</v>
      </c>
      <c r="C32" s="318">
        <v>0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/>
      <c r="X32" s="255"/>
      <c r="Y32" s="256"/>
      <c r="Z32" s="236">
        <f t="shared" si="2"/>
        <v>0</v>
      </c>
    </row>
    <row r="33" spans="1:26" s="9" customFormat="1" ht="16.5" customHeight="1">
      <c r="A33" s="258">
        <v>25</v>
      </c>
      <c r="B33" s="730" t="s">
        <v>89</v>
      </c>
      <c r="C33" s="317">
        <v>0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0</v>
      </c>
      <c r="J33" s="731">
        <v>0</v>
      </c>
      <c r="K33" s="757" t="e">
        <f t="shared" si="3"/>
        <v>#DIV/0!</v>
      </c>
      <c r="L33" s="758" t="e">
        <f t="shared" si="4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0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0</v>
      </c>
      <c r="J35" s="731">
        <v>0</v>
      </c>
      <c r="K35" s="757" t="e">
        <f t="shared" si="3"/>
        <v>#DIV/0!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</row>
    <row r="36" spans="1:26" s="9" customFormat="1" ht="16.5" customHeight="1">
      <c r="A36" s="256">
        <v>41</v>
      </c>
      <c r="B36" s="729" t="s">
        <v>92</v>
      </c>
      <c r="C36" s="318">
        <v>0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</row>
    <row r="37" spans="1:26" s="9" customFormat="1" ht="16.5" customHeight="1">
      <c r="A37" s="258">
        <v>42</v>
      </c>
      <c r="B37" s="730" t="s">
        <v>93</v>
      </c>
      <c r="C37" s="317">
        <v>0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0</v>
      </c>
      <c r="T37" s="258">
        <v>0</v>
      </c>
      <c r="U37" s="258">
        <f t="shared" si="5"/>
        <v>0</v>
      </c>
      <c r="V37" s="762" t="e">
        <f t="shared" si="6"/>
        <v>#DIV/0!</v>
      </c>
      <c r="W37" s="265"/>
      <c r="X37" s="286"/>
      <c r="Y37" s="258"/>
      <c r="Z37" s="365">
        <f t="shared" si="2"/>
        <v>0</v>
      </c>
    </row>
    <row r="38" spans="1:26" s="9" customFormat="1" ht="16.5" customHeight="1">
      <c r="A38" s="256">
        <v>44</v>
      </c>
      <c r="B38" s="729" t="s">
        <v>94</v>
      </c>
      <c r="C38" s="318">
        <v>0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0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0</v>
      </c>
      <c r="I39" s="258">
        <v>0</v>
      </c>
      <c r="J39" s="731">
        <v>0</v>
      </c>
      <c r="K39" s="757" t="e">
        <f t="shared" si="3"/>
        <v>#DIV/0!</v>
      </c>
      <c r="L39" s="758" t="e">
        <f t="shared" si="4"/>
        <v>#DIV/0!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0</v>
      </c>
      <c r="T39" s="258">
        <v>0</v>
      </c>
      <c r="U39" s="258">
        <f t="shared" si="5"/>
        <v>0</v>
      </c>
      <c r="V39" s="762" t="e">
        <f t="shared" si="6"/>
        <v>#DIV/0!</v>
      </c>
      <c r="W39" s="265"/>
      <c r="X39" s="286"/>
      <c r="Y39" s="258"/>
      <c r="Z39" s="365">
        <f t="shared" si="2"/>
        <v>0</v>
      </c>
    </row>
    <row r="40" spans="1:26" s="9" customFormat="1" ht="16.5" customHeight="1">
      <c r="A40" s="256"/>
      <c r="B40" s="729" t="s">
        <v>54</v>
      </c>
      <c r="C40" s="318"/>
      <c r="D40" s="255"/>
      <c r="E40" s="256"/>
      <c r="F40" s="346"/>
      <c r="G40" s="255"/>
      <c r="H40" s="256"/>
      <c r="I40" s="256"/>
      <c r="J40" s="732"/>
      <c r="K40" s="755"/>
      <c r="L40" s="756"/>
      <c r="M40" s="256"/>
      <c r="N40" s="732"/>
      <c r="O40" s="256"/>
      <c r="P40" s="256"/>
      <c r="Q40" s="256"/>
      <c r="R40" s="346"/>
      <c r="S40" s="255"/>
      <c r="T40" s="256"/>
      <c r="U40" s="256"/>
      <c r="V40" s="763"/>
      <c r="W40" s="264"/>
      <c r="X40" s="255"/>
      <c r="Y40" s="256"/>
      <c r="Z40" s="236">
        <f t="shared" si="2"/>
        <v>0</v>
      </c>
    </row>
    <row r="41" spans="1:26" s="9" customFormat="1" ht="16.5" customHeight="1">
      <c r="A41" s="258"/>
      <c r="B41" s="730"/>
      <c r="C41" s="317"/>
      <c r="D41" s="286"/>
      <c r="E41" s="258"/>
      <c r="F41" s="727"/>
      <c r="G41" s="286"/>
      <c r="H41" s="258"/>
      <c r="I41" s="258"/>
      <c r="J41" s="731"/>
      <c r="K41" s="757"/>
      <c r="L41" s="758"/>
      <c r="M41" s="258"/>
      <c r="N41" s="731"/>
      <c r="O41" s="258"/>
      <c r="P41" s="258"/>
      <c r="Q41" s="258"/>
      <c r="R41" s="727"/>
      <c r="S41" s="286"/>
      <c r="T41" s="258"/>
      <c r="U41" s="258"/>
      <c r="V41" s="762"/>
      <c r="W41" s="265"/>
      <c r="X41" s="286"/>
      <c r="Y41" s="258"/>
      <c r="Z41" s="277"/>
    </row>
    <row r="42" spans="1:26" s="9" customFormat="1" ht="16.5" customHeight="1" thickBot="1">
      <c r="A42" s="261"/>
      <c r="B42" s="728" t="s">
        <v>14</v>
      </c>
      <c r="C42" s="259">
        <f t="shared" ref="C42:J42" si="7">SUM(C16:C40)</f>
        <v>0</v>
      </c>
      <c r="D42" s="260">
        <f t="shared" si="7"/>
        <v>0</v>
      </c>
      <c r="E42" s="261">
        <f t="shared" si="7"/>
        <v>0</v>
      </c>
      <c r="F42" s="728">
        <f t="shared" si="7"/>
        <v>0</v>
      </c>
      <c r="G42" s="260">
        <f t="shared" si="7"/>
        <v>0</v>
      </c>
      <c r="H42" s="261">
        <f t="shared" si="7"/>
        <v>0</v>
      </c>
      <c r="I42" s="261">
        <f t="shared" si="7"/>
        <v>0</v>
      </c>
      <c r="J42" s="733">
        <f t="shared" si="7"/>
        <v>0</v>
      </c>
      <c r="K42" s="759" t="e">
        <f>(J42/I42)</f>
        <v>#DIV/0!</v>
      </c>
      <c r="L42" s="760" t="e">
        <f>(D42/J42)</f>
        <v>#DIV/0!</v>
      </c>
      <c r="M42" s="261">
        <f t="shared" ref="M42:T42" si="8">SUM(M16:M40)</f>
        <v>0</v>
      </c>
      <c r="N42" s="733">
        <f t="shared" si="8"/>
        <v>0</v>
      </c>
      <c r="O42" s="261">
        <f t="shared" si="8"/>
        <v>0</v>
      </c>
      <c r="P42" s="261">
        <f t="shared" si="8"/>
        <v>0</v>
      </c>
      <c r="Q42" s="261">
        <f t="shared" si="8"/>
        <v>0</v>
      </c>
      <c r="R42" s="728">
        <f t="shared" si="8"/>
        <v>0</v>
      </c>
      <c r="S42" s="260">
        <f t="shared" si="8"/>
        <v>0</v>
      </c>
      <c r="T42" s="261">
        <f t="shared" si="8"/>
        <v>0</v>
      </c>
      <c r="U42" s="261">
        <f>S42+T42</f>
        <v>0</v>
      </c>
      <c r="V42" s="764" t="e">
        <f>S42/(S42+T42)</f>
        <v>#DIV/0!</v>
      </c>
      <c r="W42" s="259">
        <v>0</v>
      </c>
      <c r="X42" s="260">
        <v>0</v>
      </c>
      <c r="Y42" s="261">
        <v>0</v>
      </c>
      <c r="Z42" s="278">
        <f>SUM(Z16:Z40)</f>
        <v>0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0</v>
      </c>
      <c r="D46" s="24" t="e">
        <f>C46/C12</f>
        <v>#DIV/0!</v>
      </c>
      <c r="E46" s="699"/>
      <c r="F46" s="692">
        <f>H12+I12</f>
        <v>0</v>
      </c>
      <c r="G46" s="24" t="e">
        <f>F46/C12</f>
        <v>#DIV/0!</v>
      </c>
      <c r="H46" s="699"/>
      <c r="I46" s="692">
        <f>J42</f>
        <v>0</v>
      </c>
      <c r="J46" s="24"/>
      <c r="K46" s="692"/>
      <c r="L46" s="72"/>
      <c r="M46" s="699"/>
      <c r="N46" s="692">
        <f>E12</f>
        <v>0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  <row r="54" spans="1:26" ht="16.5" customHeight="1"/>
    <row r="55" spans="1:26" ht="16.5" customHeight="1"/>
    <row r="56" spans="1:26" ht="16.5" customHeight="1"/>
    <row r="57" spans="1:26" ht="16.5" customHeight="1"/>
    <row r="58" spans="1:26" ht="16.5" customHeight="1"/>
    <row r="59" spans="1:26" ht="16.5" customHeight="1"/>
  </sheetData>
  <mergeCells count="2">
    <mergeCell ref="Q11:R12"/>
    <mergeCell ref="U11:V12"/>
  </mergeCells>
  <phoneticPr fontId="7" type="noConversion"/>
  <conditionalFormatting sqref="Z16:Z39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{0E8361E0-ECC3-5444-A83B-2ED7C679D4D5}</x14:id>
        </ext>
      </extLst>
    </cfRule>
  </conditionalFormatting>
  <conditionalFormatting sqref="V16:V41">
    <cfRule type="cellIs" dxfId="4" priority="16" operator="greaterThanOrEqual">
      <formula>0.5</formula>
    </cfRule>
  </conditionalFormatting>
  <pageMargins left="0.75000000000000011" right="0.75000000000000011" top="1" bottom="1" header="0.5" footer="0.5"/>
  <headerFooter>
    <oddHeader>&amp;L&amp;"Arial,Bold"&amp;14&amp;K000000RYERSON HOCKEY STATISTICS&amp;R&amp;"Arial,Bold Italic"&amp;14&amp;K000000 2011-2012 REGULAR SEASON STATISTICS</oddHeader>
  </headerFooter>
  <colBreaks count="1" manualBreakCount="1">
    <brk id="22" max="1048575" man="1"/>
  </colBreaks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E8361E0-ECC3-5444-A83B-2ED7C679D4D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7" id="{BB3224A0-2892-6243-8C69-4C3A69DCC0A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5" id="{0AEFCD3B-7DD4-604F-A12E-CAA5724320C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4" id="{F03A5695-A61F-C941-AA5E-E34793E68C0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3" id="{F8761444-2DCC-354B-A0EE-28579E107EC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2" id="{94A65A4C-21EB-0B4C-A7B7-D9E28971B58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1" id="{3A14EFD3-B5C8-DC4F-91FB-DA18433E60A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0" id="{00D4E30A-31BF-5245-8F51-069B7A91A457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9" id="{4AAA1379-BA3B-4B43-9089-DD4513EE111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8" id="{225EAC92-C983-3340-8E82-2AACC490BA8D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7" id="{1C6F9CCC-E4B0-054E-90A0-7133AF148028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6" id="{84A8E376-348C-AC42-8D58-31E180A86472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5" id="{FBA3A7C7-EAA5-F94A-B25E-1145E1AEF800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3" id="{51584001-1F2B-A349-8056-280E76047B62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2" id="{86011332-39A8-964B-BC0D-D8BDE6ED1707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S12:T12 Q11 S11:U11</xm:sqref>
        </x14:conditionalFormatting>
        <x14:conditionalFormatting xmlns:xm="http://schemas.microsoft.com/office/excel/2006/main">
          <x14:cfRule type="iconSet" priority="1" id="{6FA4DFE5-EC85-8A40-9CC0-7E8C2BE804BC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Q11:V12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V51"/>
  <sheetViews>
    <sheetView showRuler="0" zoomScale="70" zoomScaleNormal="70" zoomScalePageLayoutView="70" workbookViewId="0">
      <selection activeCell="Y42" sqref="Y42"/>
    </sheetView>
  </sheetViews>
  <sheetFormatPr baseColWidth="10" defaultRowHeight="15" x14ac:dyDescent="0"/>
  <cols>
    <col min="1" max="1" width="10.83203125" style="10" customWidth="1"/>
    <col min="2" max="2" width="23.6640625" style="10" customWidth="1"/>
    <col min="3" max="3" width="14.6640625" style="10" bestFit="1" customWidth="1"/>
    <col min="4" max="8" width="10.83203125" style="10" customWidth="1"/>
    <col min="9" max="9" width="14.6640625" style="10" bestFit="1" customWidth="1"/>
    <col min="10" max="10" width="12.6640625" style="10" customWidth="1"/>
    <col min="11" max="16384" width="10.83203125" style="10"/>
  </cols>
  <sheetData>
    <row r="1" spans="1:22" ht="17">
      <c r="A1" s="16" t="s">
        <v>57</v>
      </c>
      <c r="B1" s="1085" t="s">
        <v>99</v>
      </c>
      <c r="C1" s="1085"/>
      <c r="D1" s="1085"/>
      <c r="E1" s="16"/>
      <c r="F1" s="16"/>
      <c r="G1" s="16"/>
      <c r="H1" s="16"/>
      <c r="I1" s="16" t="s">
        <v>52</v>
      </c>
      <c r="J1" s="1085" t="s">
        <v>55</v>
      </c>
      <c r="K1" s="1085"/>
      <c r="L1" s="17">
        <f>D42</f>
        <v>4</v>
      </c>
      <c r="M1" s="13"/>
      <c r="N1" s="17"/>
      <c r="O1" s="12"/>
      <c r="P1" s="12"/>
      <c r="Q1" s="13"/>
      <c r="R1" s="13"/>
      <c r="S1" s="13"/>
      <c r="T1" s="12"/>
      <c r="U1" s="13"/>
      <c r="V1" s="13"/>
    </row>
    <row r="2" spans="1:22" ht="17">
      <c r="A2" s="16"/>
      <c r="B2" s="16"/>
      <c r="C2" s="16"/>
      <c r="D2" s="16"/>
      <c r="E2" s="16"/>
      <c r="F2" s="16"/>
      <c r="G2" s="13"/>
      <c r="H2" s="16"/>
      <c r="I2" s="13"/>
      <c r="J2" s="1085" t="s">
        <v>100</v>
      </c>
      <c r="K2" s="1085"/>
      <c r="L2" s="17">
        <f>SUM(H12:I12)</f>
        <v>7</v>
      </c>
      <c r="M2" s="13"/>
      <c r="N2" s="17"/>
      <c r="O2" s="12"/>
      <c r="P2" s="12"/>
      <c r="Q2" s="13"/>
      <c r="R2" s="13"/>
      <c r="S2" s="13"/>
      <c r="T2" s="12"/>
      <c r="U2" s="12"/>
      <c r="V2" s="12"/>
    </row>
    <row r="3" spans="1:22" ht="17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2"/>
      <c r="P3" s="12"/>
      <c r="Q3" s="13"/>
      <c r="R3" s="13"/>
      <c r="S3" s="13"/>
      <c r="T3" s="12"/>
      <c r="U3" s="12"/>
      <c r="V3" s="12"/>
    </row>
    <row r="4" spans="1:22" ht="17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1" t="s">
        <v>53</v>
      </c>
      <c r="N4" s="21" t="s">
        <v>12</v>
      </c>
      <c r="O4" s="87" t="s">
        <v>19</v>
      </c>
      <c r="P4" s="15"/>
      <c r="Q4" s="15"/>
      <c r="R4" s="21"/>
      <c r="S4" s="21"/>
      <c r="T4" s="21"/>
      <c r="U4" s="12"/>
      <c r="V4" s="12"/>
    </row>
    <row r="5" spans="1:22" ht="17">
      <c r="A5" s="109">
        <v>30</v>
      </c>
      <c r="B5" s="108" t="s">
        <v>69</v>
      </c>
      <c r="C5" s="24">
        <f>D5/60</f>
        <v>0</v>
      </c>
      <c r="D5" s="24">
        <v>0</v>
      </c>
      <c r="E5" s="12">
        <v>0</v>
      </c>
      <c r="F5" s="12">
        <v>0</v>
      </c>
      <c r="G5" s="25" t="e">
        <f>F5/E5</f>
        <v>#DIV/0!</v>
      </c>
      <c r="H5" s="12">
        <v>0</v>
      </c>
      <c r="I5" s="12">
        <v>0</v>
      </c>
      <c r="J5" s="24" t="e">
        <f>H5/C5</f>
        <v>#DIV/0!</v>
      </c>
      <c r="K5" s="12">
        <v>0</v>
      </c>
      <c r="L5" s="12">
        <v>0</v>
      </c>
      <c r="M5" s="14">
        <v>0</v>
      </c>
      <c r="N5" s="12">
        <v>0</v>
      </c>
      <c r="O5" s="91">
        <v>0</v>
      </c>
      <c r="P5" s="15"/>
      <c r="Q5" s="15"/>
      <c r="R5" s="12"/>
      <c r="S5" s="12"/>
      <c r="T5" s="12"/>
      <c r="U5" s="13"/>
      <c r="V5" s="13"/>
    </row>
    <row r="6" spans="1:22" ht="17">
      <c r="A6" s="109">
        <v>28</v>
      </c>
      <c r="B6" s="108" t="s">
        <v>97</v>
      </c>
      <c r="C6" s="24">
        <f>D6/60</f>
        <v>0</v>
      </c>
      <c r="D6" s="24">
        <v>0</v>
      </c>
      <c r="E6" s="12">
        <v>0</v>
      </c>
      <c r="F6" s="12">
        <v>0</v>
      </c>
      <c r="G6" s="25" t="e">
        <f>F6/E6</f>
        <v>#DIV/0!</v>
      </c>
      <c r="H6" s="12">
        <v>0</v>
      </c>
      <c r="I6" s="12">
        <v>0</v>
      </c>
      <c r="J6" s="24" t="e">
        <f>H6/C6</f>
        <v>#DIV/0!</v>
      </c>
      <c r="K6" s="12">
        <v>0</v>
      </c>
      <c r="L6" s="12">
        <v>0</v>
      </c>
      <c r="M6" s="14">
        <v>0</v>
      </c>
      <c r="N6" s="12">
        <v>0</v>
      </c>
      <c r="O6" s="91">
        <v>0</v>
      </c>
      <c r="P6" s="15"/>
      <c r="Q6" s="15"/>
      <c r="R6" s="21"/>
      <c r="S6" s="21"/>
      <c r="T6" s="21"/>
      <c r="U6" s="13"/>
      <c r="V6" s="13"/>
    </row>
    <row r="7" spans="1:22" ht="17">
      <c r="A7" s="109">
        <v>1</v>
      </c>
      <c r="B7" s="108" t="s">
        <v>96</v>
      </c>
      <c r="C7" s="24">
        <f>D7/60</f>
        <v>0</v>
      </c>
      <c r="D7" s="24">
        <v>0</v>
      </c>
      <c r="E7" s="12">
        <v>0</v>
      </c>
      <c r="F7" s="12">
        <v>0</v>
      </c>
      <c r="G7" s="25" t="e">
        <f>F7/E7</f>
        <v>#DIV/0!</v>
      </c>
      <c r="H7" s="12">
        <v>0</v>
      </c>
      <c r="I7" s="12">
        <v>0</v>
      </c>
      <c r="J7" s="24" t="e">
        <f>H7/C7</f>
        <v>#DIV/0!</v>
      </c>
      <c r="K7" s="12">
        <v>0</v>
      </c>
      <c r="L7" s="12">
        <v>0</v>
      </c>
      <c r="M7" s="14">
        <v>0</v>
      </c>
      <c r="N7" s="12">
        <v>0</v>
      </c>
      <c r="O7" s="91">
        <v>0</v>
      </c>
      <c r="P7" s="15"/>
      <c r="Q7" s="15"/>
      <c r="R7" s="12"/>
      <c r="S7" s="12"/>
      <c r="T7" s="12"/>
      <c r="U7" s="13"/>
      <c r="V7" s="13"/>
    </row>
    <row r="8" spans="1:22" ht="17">
      <c r="A8" s="109">
        <v>29</v>
      </c>
      <c r="B8" s="108" t="s">
        <v>70</v>
      </c>
      <c r="C8" s="24">
        <f>D8/60</f>
        <v>0.5</v>
      </c>
      <c r="D8" s="24">
        <v>30</v>
      </c>
      <c r="E8" s="12">
        <v>15</v>
      </c>
      <c r="F8" s="12">
        <v>13</v>
      </c>
      <c r="G8" s="25">
        <f>F8/E8</f>
        <v>0.8666666666666667</v>
      </c>
      <c r="H8" s="12">
        <v>2</v>
      </c>
      <c r="I8" s="12">
        <v>1</v>
      </c>
      <c r="J8" s="24">
        <f>H8/C8</f>
        <v>4</v>
      </c>
      <c r="K8" s="12">
        <v>0</v>
      </c>
      <c r="L8" s="12">
        <v>0</v>
      </c>
      <c r="M8" s="14">
        <v>0</v>
      </c>
      <c r="N8" s="12">
        <v>0</v>
      </c>
      <c r="O8" s="91">
        <v>0</v>
      </c>
      <c r="P8" s="15"/>
      <c r="Q8" s="15"/>
      <c r="R8" s="12"/>
      <c r="S8" s="12"/>
      <c r="T8" s="12"/>
      <c r="U8" s="13"/>
      <c r="V8" s="13"/>
    </row>
    <row r="9" spans="1:22" ht="17">
      <c r="A9" s="115">
        <v>31</v>
      </c>
      <c r="B9" s="112" t="s">
        <v>71</v>
      </c>
      <c r="C9" s="24">
        <f>D9/60</f>
        <v>0.5</v>
      </c>
      <c r="D9" s="24">
        <v>30</v>
      </c>
      <c r="E9" s="12">
        <v>23</v>
      </c>
      <c r="F9" s="12">
        <v>19</v>
      </c>
      <c r="G9" s="25">
        <f>F9/E9</f>
        <v>0.82608695652173914</v>
      </c>
      <c r="H9" s="12">
        <v>4</v>
      </c>
      <c r="I9" s="12">
        <v>0</v>
      </c>
      <c r="J9" s="24">
        <f>H9/C9</f>
        <v>8</v>
      </c>
      <c r="K9" s="12">
        <v>0</v>
      </c>
      <c r="L9" s="12">
        <v>1</v>
      </c>
      <c r="M9" s="14">
        <v>0</v>
      </c>
      <c r="N9" s="12">
        <v>0</v>
      </c>
      <c r="O9" s="91">
        <v>0</v>
      </c>
      <c r="P9" s="15"/>
      <c r="Q9" s="15"/>
      <c r="R9" s="65"/>
      <c r="S9" s="65"/>
      <c r="T9" s="65"/>
      <c r="U9" s="13"/>
      <c r="V9" s="13"/>
    </row>
    <row r="10" spans="1:22" ht="17">
      <c r="A10" s="115"/>
      <c r="B10" s="112" t="s">
        <v>13</v>
      </c>
      <c r="C10" s="24"/>
      <c r="D10" s="24"/>
      <c r="E10" s="12"/>
      <c r="F10" s="12"/>
      <c r="G10" s="25"/>
      <c r="H10" s="12"/>
      <c r="I10" s="12"/>
      <c r="J10" s="24"/>
      <c r="K10" s="12"/>
      <c r="L10" s="12"/>
      <c r="M10" s="12"/>
      <c r="N10" s="12"/>
      <c r="O10" s="88"/>
      <c r="P10" s="15"/>
      <c r="Q10" s="15"/>
      <c r="R10" s="65"/>
      <c r="S10" s="65"/>
      <c r="T10" s="65"/>
      <c r="U10" s="13"/>
      <c r="V10" s="13"/>
    </row>
    <row r="11" spans="1:22" ht="17">
      <c r="A11" s="115"/>
      <c r="B11" s="112"/>
      <c r="C11" s="24"/>
      <c r="D11" s="24"/>
      <c r="E11" s="12"/>
      <c r="F11" s="12"/>
      <c r="G11" s="25"/>
      <c r="H11" s="12"/>
      <c r="I11" s="12"/>
      <c r="J11" s="24"/>
      <c r="K11" s="12"/>
      <c r="L11" s="12"/>
      <c r="M11" s="12"/>
      <c r="N11" s="12"/>
      <c r="O11" s="88"/>
      <c r="P11" s="15"/>
      <c r="Q11" s="15"/>
      <c r="R11" s="65"/>
      <c r="S11" s="65"/>
      <c r="T11" s="65"/>
      <c r="U11" s="13"/>
      <c r="V11" s="13"/>
    </row>
    <row r="12" spans="1:22" ht="17">
      <c r="A12" s="13"/>
      <c r="B12" s="16" t="s">
        <v>14</v>
      </c>
      <c r="C12" s="26">
        <f>D12/60</f>
        <v>1</v>
      </c>
      <c r="D12" s="26">
        <f>SUM(D5:D9)</f>
        <v>60</v>
      </c>
      <c r="E12" s="17">
        <f>SUM(E5:E9)</f>
        <v>38</v>
      </c>
      <c r="F12" s="17">
        <f>SUM(F5:F9)</f>
        <v>32</v>
      </c>
      <c r="G12" s="27">
        <f>F12/E12</f>
        <v>0.84210526315789469</v>
      </c>
      <c r="H12" s="17">
        <f>SUM(H5:H9)</f>
        <v>6</v>
      </c>
      <c r="I12" s="17">
        <f>SUM(I5:I9)</f>
        <v>1</v>
      </c>
      <c r="J12" s="26">
        <f>H12/C12</f>
        <v>6</v>
      </c>
      <c r="K12" s="17">
        <f>SUM(K6:K8)</f>
        <v>0</v>
      </c>
      <c r="L12" s="17">
        <f>SUM(L5:L8)</f>
        <v>0</v>
      </c>
      <c r="M12" s="17">
        <f>SUM(N6:N7)</f>
        <v>0</v>
      </c>
      <c r="N12" s="17">
        <f>SUM(R5:R7)</f>
        <v>0</v>
      </c>
      <c r="O12" s="130">
        <f>SUM(O5:O9)</f>
        <v>0</v>
      </c>
      <c r="P12" s="15"/>
      <c r="Q12" s="15"/>
      <c r="R12" s="12"/>
      <c r="S12" s="12"/>
      <c r="T12" s="12"/>
      <c r="U12" s="13"/>
      <c r="V12" s="13"/>
    </row>
    <row r="13" spans="1:22" ht="17">
      <c r="A13" s="13"/>
      <c r="B13" s="15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2"/>
      <c r="P13" s="12"/>
      <c r="Q13" s="13"/>
      <c r="R13" s="13"/>
      <c r="S13" s="13"/>
      <c r="T13" s="12"/>
      <c r="U13" s="13"/>
      <c r="V13" s="13"/>
    </row>
    <row r="14" spans="1:22" ht="17">
      <c r="A14" s="1129" t="s">
        <v>15</v>
      </c>
      <c r="B14" s="1129"/>
      <c r="C14" s="13"/>
      <c r="D14" s="13"/>
      <c r="E14" s="13"/>
      <c r="F14" s="13"/>
      <c r="G14" s="13"/>
      <c r="H14" s="13"/>
      <c r="I14" s="17" t="s">
        <v>58</v>
      </c>
      <c r="J14" s="13"/>
      <c r="K14" s="17" t="s">
        <v>59</v>
      </c>
      <c r="L14" s="17" t="s">
        <v>60</v>
      </c>
      <c r="M14" s="13"/>
      <c r="N14" s="13"/>
      <c r="O14" s="12"/>
      <c r="P14" s="12"/>
      <c r="Q14" s="13"/>
      <c r="R14" s="13"/>
      <c r="S14" s="1128" t="s">
        <v>47</v>
      </c>
      <c r="T14" s="1128"/>
      <c r="U14" s="1128"/>
      <c r="V14" s="1128"/>
    </row>
    <row r="15" spans="1:22" ht="17">
      <c r="A15" s="11" t="s">
        <v>1</v>
      </c>
      <c r="B15" s="11" t="s">
        <v>2</v>
      </c>
      <c r="C15" s="21" t="s">
        <v>16</v>
      </c>
      <c r="D15" s="21" t="s">
        <v>3</v>
      </c>
      <c r="E15" s="21" t="s">
        <v>17</v>
      </c>
      <c r="F15" s="21" t="s">
        <v>18</v>
      </c>
      <c r="G15" s="21" t="s">
        <v>19</v>
      </c>
      <c r="H15" s="31" t="s">
        <v>20</v>
      </c>
      <c r="I15" s="21" t="s">
        <v>61</v>
      </c>
      <c r="J15" s="21" t="s">
        <v>4</v>
      </c>
      <c r="K15" s="21" t="s">
        <v>62</v>
      </c>
      <c r="L15" s="21" t="s">
        <v>62</v>
      </c>
      <c r="M15" s="21" t="s">
        <v>21</v>
      </c>
      <c r="N15" s="21" t="s">
        <v>22</v>
      </c>
      <c r="O15" s="21" t="s">
        <v>23</v>
      </c>
      <c r="P15" s="21" t="s">
        <v>48</v>
      </c>
      <c r="Q15" s="21" t="s">
        <v>8</v>
      </c>
      <c r="R15" s="21" t="s">
        <v>24</v>
      </c>
      <c r="S15" s="21" t="s">
        <v>10</v>
      </c>
      <c r="T15" s="21" t="s">
        <v>11</v>
      </c>
      <c r="U15" s="21" t="s">
        <v>25</v>
      </c>
      <c r="V15" s="21" t="s">
        <v>6</v>
      </c>
    </row>
    <row r="16" spans="1:22" ht="17">
      <c r="A16" s="109">
        <v>2</v>
      </c>
      <c r="B16" s="108" t="s">
        <v>72</v>
      </c>
      <c r="C16" s="12">
        <v>1</v>
      </c>
      <c r="D16" s="12">
        <v>0</v>
      </c>
      <c r="E16" s="12">
        <v>0</v>
      </c>
      <c r="F16" s="12">
        <f>SUM(D16:E16)</f>
        <v>0</v>
      </c>
      <c r="G16" s="12">
        <v>0</v>
      </c>
      <c r="H16" s="12">
        <v>-1</v>
      </c>
      <c r="I16" s="12">
        <v>1</v>
      </c>
      <c r="J16" s="12">
        <v>1</v>
      </c>
      <c r="K16" s="66">
        <f>(J16/I16)</f>
        <v>1</v>
      </c>
      <c r="L16" s="67">
        <f>(D16/J16)</f>
        <v>0</v>
      </c>
      <c r="M16" s="12">
        <v>0</v>
      </c>
      <c r="N16" s="12">
        <v>0</v>
      </c>
      <c r="O16" s="12">
        <v>0</v>
      </c>
      <c r="P16" s="12">
        <v>0</v>
      </c>
      <c r="Q16" s="12">
        <v>0</v>
      </c>
      <c r="R16" s="12">
        <v>0</v>
      </c>
      <c r="S16" s="12">
        <v>0</v>
      </c>
      <c r="T16" s="12">
        <v>0</v>
      </c>
      <c r="U16" s="12">
        <f>S16+T16</f>
        <v>0</v>
      </c>
      <c r="V16" s="66" t="e">
        <f>S16/(S16+T16)</f>
        <v>#DIV/0!</v>
      </c>
    </row>
    <row r="17" spans="1:22" ht="17">
      <c r="A17" s="109">
        <v>4</v>
      </c>
      <c r="B17" s="108" t="s">
        <v>73</v>
      </c>
      <c r="C17" s="12">
        <v>0</v>
      </c>
      <c r="D17" s="12">
        <v>0</v>
      </c>
      <c r="E17" s="12">
        <v>0</v>
      </c>
      <c r="F17" s="12">
        <f t="shared" ref="F17:F40" si="0">SUM(D17:E17)</f>
        <v>0</v>
      </c>
      <c r="G17" s="12">
        <v>0</v>
      </c>
      <c r="H17" s="12">
        <v>0</v>
      </c>
      <c r="I17" s="12">
        <v>0</v>
      </c>
      <c r="J17" s="12">
        <v>0</v>
      </c>
      <c r="K17" s="66" t="e">
        <f t="shared" ref="K17:K40" si="1">(J17/I17)</f>
        <v>#DIV/0!</v>
      </c>
      <c r="L17" s="67" t="e">
        <f t="shared" ref="L17:L40" si="2">(D17/J17)</f>
        <v>#DIV/0!</v>
      </c>
      <c r="M17" s="12">
        <v>0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2">
        <f t="shared" ref="U17:U40" si="3">S17+T17</f>
        <v>0</v>
      </c>
      <c r="V17" s="66" t="e">
        <f t="shared" ref="V17:V40" si="4">S17/(S17+T17)</f>
        <v>#DIV/0!</v>
      </c>
    </row>
    <row r="18" spans="1:22" ht="17">
      <c r="A18" s="109">
        <v>5</v>
      </c>
      <c r="B18" s="108" t="s">
        <v>74</v>
      </c>
      <c r="C18" s="12">
        <v>1</v>
      </c>
      <c r="D18" s="12">
        <v>0</v>
      </c>
      <c r="E18" s="12">
        <v>0</v>
      </c>
      <c r="F18" s="12">
        <f t="shared" si="0"/>
        <v>0</v>
      </c>
      <c r="G18" s="12">
        <v>0</v>
      </c>
      <c r="H18" s="12">
        <v>-3</v>
      </c>
      <c r="I18" s="12">
        <v>6</v>
      </c>
      <c r="J18" s="12">
        <v>6</v>
      </c>
      <c r="K18" s="66">
        <f t="shared" si="1"/>
        <v>1</v>
      </c>
      <c r="L18" s="67">
        <f t="shared" si="2"/>
        <v>0</v>
      </c>
      <c r="M18" s="12">
        <v>0</v>
      </c>
      <c r="N18" s="12">
        <v>0</v>
      </c>
      <c r="O18" s="12">
        <v>0</v>
      </c>
      <c r="P18" s="12">
        <v>0</v>
      </c>
      <c r="Q18" s="12">
        <v>0</v>
      </c>
      <c r="R18" s="12">
        <v>0</v>
      </c>
      <c r="S18" s="12">
        <v>0</v>
      </c>
      <c r="T18" s="12">
        <v>0</v>
      </c>
      <c r="U18" s="12">
        <f t="shared" si="3"/>
        <v>0</v>
      </c>
      <c r="V18" s="66" t="e">
        <f t="shared" si="4"/>
        <v>#DIV/0!</v>
      </c>
    </row>
    <row r="19" spans="1:22" ht="17">
      <c r="A19" s="109">
        <v>6</v>
      </c>
      <c r="B19" s="108" t="s">
        <v>75</v>
      </c>
      <c r="C19" s="12">
        <v>0</v>
      </c>
      <c r="D19" s="12">
        <v>0</v>
      </c>
      <c r="E19" s="12">
        <v>0</v>
      </c>
      <c r="F19" s="12">
        <f t="shared" si="0"/>
        <v>0</v>
      </c>
      <c r="G19" s="12">
        <v>0</v>
      </c>
      <c r="H19" s="12">
        <v>0</v>
      </c>
      <c r="I19" s="12">
        <v>0</v>
      </c>
      <c r="J19" s="12">
        <v>0</v>
      </c>
      <c r="K19" s="66" t="e">
        <f t="shared" si="1"/>
        <v>#DIV/0!</v>
      </c>
      <c r="L19" s="67" t="e">
        <f t="shared" si="2"/>
        <v>#DIV/0!</v>
      </c>
      <c r="M19" s="12">
        <v>0</v>
      </c>
      <c r="N19" s="12">
        <v>0</v>
      </c>
      <c r="O19" s="12">
        <v>0</v>
      </c>
      <c r="P19" s="12">
        <v>0</v>
      </c>
      <c r="Q19" s="12">
        <v>0</v>
      </c>
      <c r="R19" s="12">
        <v>0</v>
      </c>
      <c r="S19" s="12">
        <v>0</v>
      </c>
      <c r="T19" s="12">
        <v>0</v>
      </c>
      <c r="U19" s="12">
        <f t="shared" si="3"/>
        <v>0</v>
      </c>
      <c r="V19" s="66" t="e">
        <f t="shared" si="4"/>
        <v>#DIV/0!</v>
      </c>
    </row>
    <row r="20" spans="1:22" ht="17">
      <c r="A20" s="109">
        <v>7</v>
      </c>
      <c r="B20" s="108" t="s">
        <v>76</v>
      </c>
      <c r="C20" s="12">
        <v>1</v>
      </c>
      <c r="D20" s="12">
        <v>0</v>
      </c>
      <c r="E20" s="12">
        <v>0</v>
      </c>
      <c r="F20" s="12">
        <f t="shared" si="0"/>
        <v>0</v>
      </c>
      <c r="G20" s="12">
        <v>0</v>
      </c>
      <c r="H20" s="12">
        <v>0</v>
      </c>
      <c r="I20" s="12">
        <v>0</v>
      </c>
      <c r="J20" s="12">
        <v>0</v>
      </c>
      <c r="K20" s="66" t="e">
        <f t="shared" si="1"/>
        <v>#DIV/0!</v>
      </c>
      <c r="L20" s="67" t="e">
        <f t="shared" si="2"/>
        <v>#DIV/0!</v>
      </c>
      <c r="M20" s="12">
        <v>0</v>
      </c>
      <c r="N20" s="12">
        <v>0</v>
      </c>
      <c r="O20" s="12">
        <v>0</v>
      </c>
      <c r="P20" s="12">
        <v>0</v>
      </c>
      <c r="Q20" s="12">
        <v>0</v>
      </c>
      <c r="R20" s="12">
        <v>0</v>
      </c>
      <c r="S20" s="12">
        <v>0</v>
      </c>
      <c r="T20" s="12">
        <v>0</v>
      </c>
      <c r="U20" s="12">
        <f t="shared" si="3"/>
        <v>0</v>
      </c>
      <c r="V20" s="66" t="e">
        <f t="shared" si="4"/>
        <v>#DIV/0!</v>
      </c>
    </row>
    <row r="21" spans="1:22" ht="17">
      <c r="A21" s="109">
        <v>8</v>
      </c>
      <c r="B21" s="108" t="s">
        <v>77</v>
      </c>
      <c r="C21" s="12">
        <v>0</v>
      </c>
      <c r="D21" s="12">
        <v>0</v>
      </c>
      <c r="E21" s="12">
        <v>0</v>
      </c>
      <c r="F21" s="12">
        <f t="shared" si="0"/>
        <v>0</v>
      </c>
      <c r="G21" s="12">
        <v>0</v>
      </c>
      <c r="H21" s="12">
        <v>0</v>
      </c>
      <c r="I21" s="12">
        <v>0</v>
      </c>
      <c r="J21" s="12">
        <v>0</v>
      </c>
      <c r="K21" s="66" t="e">
        <f t="shared" si="1"/>
        <v>#DIV/0!</v>
      </c>
      <c r="L21" s="67" t="e">
        <f t="shared" si="2"/>
        <v>#DIV/0!</v>
      </c>
      <c r="M21" s="12">
        <v>0</v>
      </c>
      <c r="N21" s="12">
        <v>0</v>
      </c>
      <c r="O21" s="12">
        <v>0</v>
      </c>
      <c r="P21" s="12">
        <v>0</v>
      </c>
      <c r="Q21" s="12">
        <v>0</v>
      </c>
      <c r="R21" s="12">
        <v>0</v>
      </c>
      <c r="S21" s="12">
        <v>0</v>
      </c>
      <c r="T21" s="12">
        <v>0</v>
      </c>
      <c r="U21" s="12">
        <f t="shared" si="3"/>
        <v>0</v>
      </c>
      <c r="V21" s="66" t="e">
        <f t="shared" si="4"/>
        <v>#DIV/0!</v>
      </c>
    </row>
    <row r="22" spans="1:22" ht="17">
      <c r="A22" s="115">
        <v>9</v>
      </c>
      <c r="B22" s="112" t="s">
        <v>78</v>
      </c>
      <c r="C22" s="12">
        <v>1</v>
      </c>
      <c r="D22" s="12">
        <v>0</v>
      </c>
      <c r="E22" s="12">
        <v>0</v>
      </c>
      <c r="F22" s="12">
        <f t="shared" si="0"/>
        <v>0</v>
      </c>
      <c r="G22" s="12">
        <v>0</v>
      </c>
      <c r="H22" s="12">
        <v>-2</v>
      </c>
      <c r="I22" s="12">
        <v>1</v>
      </c>
      <c r="J22" s="12">
        <v>1</v>
      </c>
      <c r="K22" s="66">
        <f t="shared" si="1"/>
        <v>1</v>
      </c>
      <c r="L22" s="67">
        <f t="shared" si="2"/>
        <v>0</v>
      </c>
      <c r="M22" s="12">
        <v>0</v>
      </c>
      <c r="N22" s="12">
        <v>0</v>
      </c>
      <c r="O22" s="12">
        <v>0</v>
      </c>
      <c r="P22" s="12">
        <v>0</v>
      </c>
      <c r="Q22" s="12">
        <v>0</v>
      </c>
      <c r="R22" s="12">
        <v>0</v>
      </c>
      <c r="S22" s="12">
        <v>9</v>
      </c>
      <c r="T22" s="12">
        <v>5</v>
      </c>
      <c r="U22" s="12">
        <f t="shared" si="3"/>
        <v>14</v>
      </c>
      <c r="V22" s="66">
        <f t="shared" si="4"/>
        <v>0.6428571428571429</v>
      </c>
    </row>
    <row r="23" spans="1:22" ht="17">
      <c r="A23" s="109">
        <v>10</v>
      </c>
      <c r="B23" s="108" t="s">
        <v>79</v>
      </c>
      <c r="C23" s="12">
        <v>1</v>
      </c>
      <c r="D23" s="12">
        <v>0</v>
      </c>
      <c r="E23" s="12">
        <v>1</v>
      </c>
      <c r="F23" s="12">
        <f t="shared" si="0"/>
        <v>1</v>
      </c>
      <c r="G23" s="12">
        <v>0</v>
      </c>
      <c r="H23" s="12">
        <v>0</v>
      </c>
      <c r="I23" s="12">
        <v>0</v>
      </c>
      <c r="J23" s="12">
        <v>0</v>
      </c>
      <c r="K23" s="66" t="e">
        <f t="shared" si="1"/>
        <v>#DIV/0!</v>
      </c>
      <c r="L23" s="67" t="e">
        <f t="shared" si="2"/>
        <v>#DIV/0!</v>
      </c>
      <c r="M23" s="12">
        <v>0</v>
      </c>
      <c r="N23" s="12">
        <v>0</v>
      </c>
      <c r="O23" s="12">
        <v>0</v>
      </c>
      <c r="P23" s="12">
        <v>0</v>
      </c>
      <c r="Q23" s="12">
        <v>0</v>
      </c>
      <c r="R23" s="12">
        <v>0</v>
      </c>
      <c r="S23" s="12">
        <v>6</v>
      </c>
      <c r="T23" s="12">
        <v>7</v>
      </c>
      <c r="U23" s="12">
        <f t="shared" si="3"/>
        <v>13</v>
      </c>
      <c r="V23" s="66">
        <f t="shared" si="4"/>
        <v>0.46153846153846156</v>
      </c>
    </row>
    <row r="24" spans="1:22" ht="17">
      <c r="A24" s="109">
        <v>13</v>
      </c>
      <c r="B24" s="108" t="s">
        <v>80</v>
      </c>
      <c r="C24" s="12">
        <v>1</v>
      </c>
      <c r="D24" s="12">
        <v>0</v>
      </c>
      <c r="E24" s="12">
        <v>0</v>
      </c>
      <c r="F24" s="12">
        <f t="shared" si="0"/>
        <v>0</v>
      </c>
      <c r="G24" s="12">
        <v>0</v>
      </c>
      <c r="H24" s="12">
        <v>1</v>
      </c>
      <c r="I24" s="12">
        <v>2</v>
      </c>
      <c r="J24" s="12">
        <v>2</v>
      </c>
      <c r="K24" s="66">
        <f t="shared" si="1"/>
        <v>1</v>
      </c>
      <c r="L24" s="67">
        <f t="shared" si="2"/>
        <v>0</v>
      </c>
      <c r="M24" s="12">
        <v>0</v>
      </c>
      <c r="N24" s="12">
        <v>0</v>
      </c>
      <c r="O24" s="12">
        <v>0</v>
      </c>
      <c r="P24" s="12">
        <v>0</v>
      </c>
      <c r="Q24" s="12">
        <v>0</v>
      </c>
      <c r="R24" s="12">
        <v>0</v>
      </c>
      <c r="S24" s="12">
        <v>0</v>
      </c>
      <c r="T24" s="12">
        <v>0</v>
      </c>
      <c r="U24" s="12">
        <f t="shared" si="3"/>
        <v>0</v>
      </c>
      <c r="V24" s="66" t="e">
        <f t="shared" si="4"/>
        <v>#DIV/0!</v>
      </c>
    </row>
    <row r="25" spans="1:22" ht="17">
      <c r="A25" s="109">
        <v>16</v>
      </c>
      <c r="B25" s="108" t="s">
        <v>81</v>
      </c>
      <c r="C25" s="12">
        <v>0</v>
      </c>
      <c r="D25" s="12">
        <v>0</v>
      </c>
      <c r="E25" s="12">
        <v>0</v>
      </c>
      <c r="F25" s="12">
        <f t="shared" si="0"/>
        <v>0</v>
      </c>
      <c r="G25" s="12">
        <v>0</v>
      </c>
      <c r="H25" s="12">
        <v>0</v>
      </c>
      <c r="I25" s="12">
        <v>0</v>
      </c>
      <c r="J25" s="12">
        <v>0</v>
      </c>
      <c r="K25" s="66" t="e">
        <f t="shared" si="1"/>
        <v>#DIV/0!</v>
      </c>
      <c r="L25" s="67" t="e">
        <f t="shared" si="2"/>
        <v>#DIV/0!</v>
      </c>
      <c r="M25" s="12">
        <v>0</v>
      </c>
      <c r="N25" s="12">
        <v>0</v>
      </c>
      <c r="O25" s="12">
        <v>0</v>
      </c>
      <c r="P25" s="12">
        <v>0</v>
      </c>
      <c r="Q25" s="12">
        <v>0</v>
      </c>
      <c r="R25" s="12">
        <v>0</v>
      </c>
      <c r="S25" s="12">
        <v>0</v>
      </c>
      <c r="T25" s="12">
        <v>0</v>
      </c>
      <c r="U25" s="12">
        <f t="shared" si="3"/>
        <v>0</v>
      </c>
      <c r="V25" s="66" t="e">
        <f t="shared" si="4"/>
        <v>#DIV/0!</v>
      </c>
    </row>
    <row r="26" spans="1:22" ht="17">
      <c r="A26" s="109">
        <v>17</v>
      </c>
      <c r="B26" s="108" t="s">
        <v>82</v>
      </c>
      <c r="C26" s="12">
        <v>1</v>
      </c>
      <c r="D26" s="12">
        <v>1</v>
      </c>
      <c r="E26" s="12">
        <v>0</v>
      </c>
      <c r="F26" s="12">
        <f t="shared" si="0"/>
        <v>1</v>
      </c>
      <c r="G26" s="12">
        <v>0</v>
      </c>
      <c r="H26" s="12">
        <v>-1</v>
      </c>
      <c r="I26" s="12">
        <v>2</v>
      </c>
      <c r="J26" s="12">
        <v>2</v>
      </c>
      <c r="K26" s="66">
        <f t="shared" si="1"/>
        <v>1</v>
      </c>
      <c r="L26" s="67">
        <f t="shared" si="2"/>
        <v>0.5</v>
      </c>
      <c r="M26" s="12">
        <v>0</v>
      </c>
      <c r="N26" s="12">
        <v>0</v>
      </c>
      <c r="O26" s="12">
        <v>0</v>
      </c>
      <c r="P26" s="12">
        <v>0</v>
      </c>
      <c r="Q26" s="12">
        <v>0</v>
      </c>
      <c r="R26" s="12">
        <v>0</v>
      </c>
      <c r="S26" s="12">
        <v>0</v>
      </c>
      <c r="T26" s="12">
        <v>0</v>
      </c>
      <c r="U26" s="12">
        <f t="shared" si="3"/>
        <v>0</v>
      </c>
      <c r="V26" s="66" t="e">
        <f t="shared" si="4"/>
        <v>#DIV/0!</v>
      </c>
    </row>
    <row r="27" spans="1:22" ht="17">
      <c r="A27" s="109">
        <v>18</v>
      </c>
      <c r="B27" s="108" t="s">
        <v>83</v>
      </c>
      <c r="C27" s="12">
        <v>1</v>
      </c>
      <c r="D27" s="12">
        <v>0</v>
      </c>
      <c r="E27" s="12">
        <v>1</v>
      </c>
      <c r="F27" s="12">
        <f t="shared" si="0"/>
        <v>1</v>
      </c>
      <c r="G27" s="12">
        <v>0</v>
      </c>
      <c r="H27" s="12">
        <v>0</v>
      </c>
      <c r="I27" s="12">
        <v>2</v>
      </c>
      <c r="J27" s="12">
        <v>2</v>
      </c>
      <c r="K27" s="66">
        <f t="shared" si="1"/>
        <v>1</v>
      </c>
      <c r="L27" s="67">
        <f t="shared" si="2"/>
        <v>0</v>
      </c>
      <c r="M27" s="12">
        <v>0</v>
      </c>
      <c r="N27" s="12">
        <v>0</v>
      </c>
      <c r="O27" s="12">
        <v>0</v>
      </c>
      <c r="P27" s="12">
        <v>0</v>
      </c>
      <c r="Q27" s="12">
        <v>0</v>
      </c>
      <c r="R27" s="12">
        <v>0</v>
      </c>
      <c r="S27" s="12">
        <v>0</v>
      </c>
      <c r="T27" s="12">
        <v>0</v>
      </c>
      <c r="U27" s="12">
        <f t="shared" si="3"/>
        <v>0</v>
      </c>
      <c r="V27" s="66" t="e">
        <f t="shared" si="4"/>
        <v>#DIV/0!</v>
      </c>
    </row>
    <row r="28" spans="1:22" ht="17">
      <c r="A28" s="109">
        <v>19</v>
      </c>
      <c r="B28" s="108" t="s">
        <v>84</v>
      </c>
      <c r="C28" s="12">
        <v>1</v>
      </c>
      <c r="D28" s="12">
        <v>0</v>
      </c>
      <c r="E28" s="12">
        <v>0</v>
      </c>
      <c r="F28" s="12">
        <f t="shared" si="0"/>
        <v>0</v>
      </c>
      <c r="G28" s="12">
        <v>0</v>
      </c>
      <c r="H28" s="12">
        <v>-1</v>
      </c>
      <c r="I28" s="12">
        <v>0</v>
      </c>
      <c r="J28" s="12">
        <v>0</v>
      </c>
      <c r="K28" s="66" t="e">
        <f t="shared" si="1"/>
        <v>#DIV/0!</v>
      </c>
      <c r="L28" s="67" t="e">
        <f t="shared" si="2"/>
        <v>#DIV/0!</v>
      </c>
      <c r="M28" s="12">
        <v>0</v>
      </c>
      <c r="N28" s="12">
        <v>0</v>
      </c>
      <c r="O28" s="12">
        <v>0</v>
      </c>
      <c r="P28" s="12">
        <v>0</v>
      </c>
      <c r="Q28" s="12">
        <v>0</v>
      </c>
      <c r="R28" s="12">
        <v>0</v>
      </c>
      <c r="S28" s="12">
        <v>2</v>
      </c>
      <c r="T28" s="12">
        <v>0</v>
      </c>
      <c r="U28" s="12">
        <f t="shared" si="3"/>
        <v>2</v>
      </c>
      <c r="V28" s="66">
        <f t="shared" si="4"/>
        <v>1</v>
      </c>
    </row>
    <row r="29" spans="1:22" ht="17">
      <c r="A29" s="109">
        <v>20</v>
      </c>
      <c r="B29" s="108" t="s">
        <v>85</v>
      </c>
      <c r="C29" s="12">
        <v>1</v>
      </c>
      <c r="D29" s="12">
        <v>0</v>
      </c>
      <c r="E29" s="12">
        <v>0</v>
      </c>
      <c r="F29" s="12">
        <f t="shared" si="0"/>
        <v>0</v>
      </c>
      <c r="G29" s="12">
        <v>0</v>
      </c>
      <c r="H29" s="12">
        <v>0</v>
      </c>
      <c r="I29" s="12">
        <v>6</v>
      </c>
      <c r="J29" s="12">
        <v>6</v>
      </c>
      <c r="K29" s="66">
        <f t="shared" si="1"/>
        <v>1</v>
      </c>
      <c r="L29" s="67">
        <f t="shared" si="2"/>
        <v>0</v>
      </c>
      <c r="M29" s="12">
        <v>0</v>
      </c>
      <c r="N29" s="12">
        <v>0</v>
      </c>
      <c r="O29" s="12">
        <v>0</v>
      </c>
      <c r="P29" s="12">
        <v>0</v>
      </c>
      <c r="Q29" s="12">
        <v>0</v>
      </c>
      <c r="R29" s="12">
        <v>0</v>
      </c>
      <c r="S29" s="12">
        <v>0</v>
      </c>
      <c r="T29" s="12">
        <v>0</v>
      </c>
      <c r="U29" s="12">
        <f t="shared" si="3"/>
        <v>0</v>
      </c>
      <c r="V29" s="66" t="e">
        <f t="shared" si="4"/>
        <v>#DIV/0!</v>
      </c>
    </row>
    <row r="30" spans="1:22" ht="17">
      <c r="A30" s="109">
        <v>21</v>
      </c>
      <c r="B30" s="108" t="s">
        <v>86</v>
      </c>
      <c r="C30" s="12">
        <v>1</v>
      </c>
      <c r="D30" s="12">
        <v>0</v>
      </c>
      <c r="E30" s="12">
        <v>0</v>
      </c>
      <c r="F30" s="12">
        <f t="shared" si="0"/>
        <v>0</v>
      </c>
      <c r="G30" s="12">
        <v>2</v>
      </c>
      <c r="H30" s="12">
        <v>0</v>
      </c>
      <c r="I30" s="12">
        <v>0</v>
      </c>
      <c r="J30" s="12">
        <v>0</v>
      </c>
      <c r="K30" s="66" t="e">
        <f t="shared" si="1"/>
        <v>#DIV/0!</v>
      </c>
      <c r="L30" s="67" t="e">
        <f t="shared" si="2"/>
        <v>#DIV/0!</v>
      </c>
      <c r="M30" s="12">
        <v>0</v>
      </c>
      <c r="N30" s="12">
        <v>0</v>
      </c>
      <c r="O30" s="12">
        <v>0</v>
      </c>
      <c r="P30" s="12">
        <v>0</v>
      </c>
      <c r="Q30" s="12">
        <v>0</v>
      </c>
      <c r="R30" s="12">
        <v>0</v>
      </c>
      <c r="S30" s="12">
        <v>0</v>
      </c>
      <c r="T30" s="12">
        <v>0</v>
      </c>
      <c r="U30" s="12">
        <f t="shared" si="3"/>
        <v>0</v>
      </c>
      <c r="V30" s="66" t="e">
        <f t="shared" si="4"/>
        <v>#DIV/0!</v>
      </c>
    </row>
    <row r="31" spans="1:22" ht="17">
      <c r="A31" s="109">
        <v>22</v>
      </c>
      <c r="B31" s="108" t="s">
        <v>87</v>
      </c>
      <c r="C31" s="12">
        <v>0</v>
      </c>
      <c r="D31" s="12">
        <v>0</v>
      </c>
      <c r="E31" s="12">
        <v>0</v>
      </c>
      <c r="F31" s="12">
        <f t="shared" si="0"/>
        <v>0</v>
      </c>
      <c r="G31" s="12">
        <v>0</v>
      </c>
      <c r="H31" s="12">
        <v>0</v>
      </c>
      <c r="I31" s="12">
        <v>0</v>
      </c>
      <c r="J31" s="12">
        <v>0</v>
      </c>
      <c r="K31" s="66" t="e">
        <f t="shared" si="1"/>
        <v>#DIV/0!</v>
      </c>
      <c r="L31" s="67" t="e">
        <f t="shared" si="2"/>
        <v>#DIV/0!</v>
      </c>
      <c r="M31" s="12">
        <v>0</v>
      </c>
      <c r="N31" s="12">
        <v>0</v>
      </c>
      <c r="O31" s="12">
        <v>0</v>
      </c>
      <c r="P31" s="12">
        <v>0</v>
      </c>
      <c r="Q31" s="12">
        <v>0</v>
      </c>
      <c r="R31" s="12">
        <v>0</v>
      </c>
      <c r="S31" s="12">
        <v>0</v>
      </c>
      <c r="T31" s="12">
        <v>0</v>
      </c>
      <c r="U31" s="12">
        <f t="shared" si="3"/>
        <v>0</v>
      </c>
      <c r="V31" s="66" t="e">
        <f t="shared" si="4"/>
        <v>#DIV/0!</v>
      </c>
    </row>
    <row r="32" spans="1:22" ht="17">
      <c r="A32" s="109">
        <v>23</v>
      </c>
      <c r="B32" s="108" t="s">
        <v>88</v>
      </c>
      <c r="C32" s="12">
        <v>1</v>
      </c>
      <c r="D32" s="12">
        <v>1</v>
      </c>
      <c r="E32" s="12">
        <v>1</v>
      </c>
      <c r="F32" s="12">
        <f t="shared" si="0"/>
        <v>2</v>
      </c>
      <c r="G32" s="12">
        <v>0</v>
      </c>
      <c r="H32" s="12">
        <v>-1</v>
      </c>
      <c r="I32" s="12">
        <v>3</v>
      </c>
      <c r="J32" s="12">
        <v>3</v>
      </c>
      <c r="K32" s="66">
        <f t="shared" si="1"/>
        <v>1</v>
      </c>
      <c r="L32" s="67">
        <f t="shared" si="2"/>
        <v>0.33333333333333331</v>
      </c>
      <c r="M32" s="12">
        <v>0</v>
      </c>
      <c r="N32" s="12">
        <v>0</v>
      </c>
      <c r="O32" s="12">
        <v>0</v>
      </c>
      <c r="P32" s="12">
        <v>0</v>
      </c>
      <c r="Q32" s="12">
        <v>0</v>
      </c>
      <c r="R32" s="12">
        <v>0</v>
      </c>
      <c r="S32" s="12">
        <v>0</v>
      </c>
      <c r="T32" s="12">
        <v>0</v>
      </c>
      <c r="U32" s="12">
        <f t="shared" si="3"/>
        <v>0</v>
      </c>
      <c r="V32" s="66" t="e">
        <f t="shared" si="4"/>
        <v>#DIV/0!</v>
      </c>
    </row>
    <row r="33" spans="1:22" ht="17">
      <c r="A33" s="109">
        <v>25</v>
      </c>
      <c r="B33" s="108" t="s">
        <v>89</v>
      </c>
      <c r="C33" s="12">
        <v>1</v>
      </c>
      <c r="D33" s="12">
        <v>0</v>
      </c>
      <c r="E33" s="12">
        <v>0</v>
      </c>
      <c r="F33" s="12">
        <f t="shared" si="0"/>
        <v>0</v>
      </c>
      <c r="G33" s="12">
        <v>0</v>
      </c>
      <c r="H33" s="12">
        <v>0</v>
      </c>
      <c r="I33" s="12">
        <v>1</v>
      </c>
      <c r="J33" s="12">
        <v>1</v>
      </c>
      <c r="K33" s="66">
        <f t="shared" si="1"/>
        <v>1</v>
      </c>
      <c r="L33" s="67">
        <f t="shared" si="2"/>
        <v>0</v>
      </c>
      <c r="M33" s="12">
        <v>0</v>
      </c>
      <c r="N33" s="12">
        <v>0</v>
      </c>
      <c r="O33" s="12">
        <v>0</v>
      </c>
      <c r="P33" s="12">
        <v>0</v>
      </c>
      <c r="Q33" s="12">
        <v>0</v>
      </c>
      <c r="R33" s="12">
        <v>0</v>
      </c>
      <c r="S33" s="12">
        <v>0</v>
      </c>
      <c r="T33" s="12">
        <v>0</v>
      </c>
      <c r="U33" s="12">
        <f t="shared" si="3"/>
        <v>0</v>
      </c>
      <c r="V33" s="66" t="e">
        <f t="shared" si="4"/>
        <v>#DIV/0!</v>
      </c>
    </row>
    <row r="34" spans="1:22" ht="17">
      <c r="A34" s="109">
        <v>26</v>
      </c>
      <c r="B34" s="108" t="s">
        <v>90</v>
      </c>
      <c r="C34" s="12">
        <v>0</v>
      </c>
      <c r="D34" s="12">
        <v>0</v>
      </c>
      <c r="E34" s="12">
        <v>0</v>
      </c>
      <c r="F34" s="12">
        <f t="shared" si="0"/>
        <v>0</v>
      </c>
      <c r="G34" s="12">
        <v>0</v>
      </c>
      <c r="H34" s="12">
        <v>0</v>
      </c>
      <c r="I34" s="12">
        <v>0</v>
      </c>
      <c r="J34" s="12">
        <v>0</v>
      </c>
      <c r="K34" s="66" t="e">
        <f t="shared" si="1"/>
        <v>#DIV/0!</v>
      </c>
      <c r="L34" s="67" t="e">
        <f t="shared" si="2"/>
        <v>#DIV/0!</v>
      </c>
      <c r="M34" s="12">
        <v>0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 s="12">
        <f t="shared" si="3"/>
        <v>0</v>
      </c>
      <c r="V34" s="66" t="e">
        <f t="shared" si="4"/>
        <v>#DIV/0!</v>
      </c>
    </row>
    <row r="35" spans="1:22" ht="17">
      <c r="A35" s="109">
        <v>27</v>
      </c>
      <c r="B35" s="108" t="s">
        <v>91</v>
      </c>
      <c r="C35" s="12">
        <v>1</v>
      </c>
      <c r="D35" s="12">
        <v>1</v>
      </c>
      <c r="E35" s="12">
        <v>0</v>
      </c>
      <c r="F35" s="12">
        <f t="shared" si="0"/>
        <v>1</v>
      </c>
      <c r="G35" s="12">
        <v>0</v>
      </c>
      <c r="H35" s="12">
        <v>-2</v>
      </c>
      <c r="I35" s="12">
        <v>3</v>
      </c>
      <c r="J35" s="12">
        <v>3</v>
      </c>
      <c r="K35" s="66">
        <f t="shared" si="1"/>
        <v>1</v>
      </c>
      <c r="L35" s="67">
        <f t="shared" si="2"/>
        <v>0.33333333333333331</v>
      </c>
      <c r="M35" s="12">
        <v>0</v>
      </c>
      <c r="N35" s="12">
        <v>0</v>
      </c>
      <c r="O35" s="12">
        <v>0</v>
      </c>
      <c r="P35" s="12">
        <v>0</v>
      </c>
      <c r="Q35" s="12">
        <v>0</v>
      </c>
      <c r="R35" s="12">
        <v>0</v>
      </c>
      <c r="S35" s="12">
        <v>0</v>
      </c>
      <c r="T35" s="12">
        <v>0</v>
      </c>
      <c r="U35" s="12">
        <f t="shared" si="3"/>
        <v>0</v>
      </c>
      <c r="V35" s="66" t="e">
        <f t="shared" si="4"/>
        <v>#DIV/0!</v>
      </c>
    </row>
    <row r="36" spans="1:22" ht="17">
      <c r="A36" s="109">
        <v>41</v>
      </c>
      <c r="B36" s="108" t="s">
        <v>92</v>
      </c>
      <c r="C36" s="12">
        <v>1</v>
      </c>
      <c r="D36" s="12">
        <v>0</v>
      </c>
      <c r="E36" s="12">
        <v>0</v>
      </c>
      <c r="F36" s="12">
        <f t="shared" si="0"/>
        <v>0</v>
      </c>
      <c r="G36" s="12">
        <v>0</v>
      </c>
      <c r="H36" s="12">
        <v>-1</v>
      </c>
      <c r="I36" s="12">
        <v>3</v>
      </c>
      <c r="J36" s="12">
        <v>3</v>
      </c>
      <c r="K36" s="66">
        <f t="shared" si="1"/>
        <v>1</v>
      </c>
      <c r="L36" s="67">
        <f t="shared" si="2"/>
        <v>0</v>
      </c>
      <c r="M36" s="12">
        <v>0</v>
      </c>
      <c r="N36" s="12">
        <v>0</v>
      </c>
      <c r="O36" s="12">
        <v>0</v>
      </c>
      <c r="P36" s="12">
        <v>0</v>
      </c>
      <c r="Q36" s="12">
        <v>0</v>
      </c>
      <c r="R36" s="12">
        <v>0</v>
      </c>
      <c r="S36" s="12">
        <v>0</v>
      </c>
      <c r="T36" s="12">
        <v>0</v>
      </c>
      <c r="U36" s="12">
        <f t="shared" si="3"/>
        <v>0</v>
      </c>
      <c r="V36" s="66" t="e">
        <f t="shared" si="4"/>
        <v>#DIV/0!</v>
      </c>
    </row>
    <row r="37" spans="1:22" ht="17">
      <c r="A37" s="109">
        <v>42</v>
      </c>
      <c r="B37" s="108" t="s">
        <v>93</v>
      </c>
      <c r="C37" s="12">
        <v>1</v>
      </c>
      <c r="D37" s="12">
        <v>0</v>
      </c>
      <c r="E37" s="12">
        <v>1</v>
      </c>
      <c r="F37" s="12">
        <f t="shared" si="0"/>
        <v>1</v>
      </c>
      <c r="G37" s="12">
        <v>2</v>
      </c>
      <c r="H37" s="12">
        <v>-1</v>
      </c>
      <c r="I37" s="12">
        <v>1</v>
      </c>
      <c r="J37" s="12">
        <v>1</v>
      </c>
      <c r="K37" s="66">
        <f t="shared" si="1"/>
        <v>1</v>
      </c>
      <c r="L37" s="67">
        <f t="shared" si="2"/>
        <v>0</v>
      </c>
      <c r="M37" s="12">
        <v>0</v>
      </c>
      <c r="N37" s="12">
        <v>0</v>
      </c>
      <c r="O37" s="12">
        <v>0</v>
      </c>
      <c r="P37" s="12">
        <v>0</v>
      </c>
      <c r="Q37" s="12">
        <v>0</v>
      </c>
      <c r="R37" s="12">
        <v>0</v>
      </c>
      <c r="S37" s="12">
        <v>9</v>
      </c>
      <c r="T37" s="12">
        <v>6</v>
      </c>
      <c r="U37" s="12">
        <f t="shared" si="3"/>
        <v>15</v>
      </c>
      <c r="V37" s="66">
        <f t="shared" si="4"/>
        <v>0.6</v>
      </c>
    </row>
    <row r="38" spans="1:22" ht="17">
      <c r="A38" s="109">
        <v>44</v>
      </c>
      <c r="B38" s="108" t="s">
        <v>94</v>
      </c>
      <c r="C38" s="12">
        <v>1</v>
      </c>
      <c r="D38" s="12">
        <v>1</v>
      </c>
      <c r="E38" s="12">
        <v>0</v>
      </c>
      <c r="F38" s="12">
        <f t="shared" si="0"/>
        <v>1</v>
      </c>
      <c r="G38" s="12">
        <v>0</v>
      </c>
      <c r="H38" s="12">
        <v>1</v>
      </c>
      <c r="I38" s="12">
        <v>1</v>
      </c>
      <c r="J38" s="12">
        <v>1</v>
      </c>
      <c r="K38" s="66">
        <f t="shared" si="1"/>
        <v>1</v>
      </c>
      <c r="L38" s="67">
        <f t="shared" si="2"/>
        <v>1</v>
      </c>
      <c r="M38" s="12">
        <v>1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 s="12">
        <f t="shared" si="3"/>
        <v>0</v>
      </c>
      <c r="V38" s="66" t="e">
        <f t="shared" si="4"/>
        <v>#DIV/0!</v>
      </c>
    </row>
    <row r="39" spans="1:22" ht="17">
      <c r="A39" s="115">
        <v>72</v>
      </c>
      <c r="B39" s="108" t="s">
        <v>95</v>
      </c>
      <c r="C39" s="12">
        <v>1</v>
      </c>
      <c r="D39" s="12">
        <v>0</v>
      </c>
      <c r="E39" s="12">
        <v>1</v>
      </c>
      <c r="F39" s="12">
        <f>SUM(D39:E39)</f>
        <v>1</v>
      </c>
      <c r="G39" s="12">
        <v>0</v>
      </c>
      <c r="H39" s="12">
        <v>0</v>
      </c>
      <c r="I39" s="12">
        <v>0</v>
      </c>
      <c r="J39" s="12">
        <v>0</v>
      </c>
      <c r="K39" s="66" t="e">
        <f>(J39/I39)</f>
        <v>#DIV/0!</v>
      </c>
      <c r="L39" s="67" t="e">
        <f>(D39/J39)</f>
        <v>#DIV/0!</v>
      </c>
      <c r="M39" s="12">
        <v>0</v>
      </c>
      <c r="N39" s="12">
        <v>0</v>
      </c>
      <c r="O39" s="12">
        <v>0</v>
      </c>
      <c r="P39" s="12">
        <v>0</v>
      </c>
      <c r="Q39" s="12">
        <v>0</v>
      </c>
      <c r="R39" s="12">
        <v>0</v>
      </c>
      <c r="S39" s="12">
        <v>21</v>
      </c>
      <c r="T39" s="12">
        <v>9</v>
      </c>
      <c r="U39" s="12">
        <f t="shared" si="3"/>
        <v>30</v>
      </c>
      <c r="V39" s="66">
        <f>S39/(S39+T39)</f>
        <v>0.7</v>
      </c>
    </row>
    <row r="40" spans="1:22" ht="17">
      <c r="A40" s="112"/>
      <c r="B40" s="112" t="s">
        <v>54</v>
      </c>
      <c r="C40" s="12">
        <v>0</v>
      </c>
      <c r="D40" s="12">
        <v>0</v>
      </c>
      <c r="E40" s="12">
        <v>0</v>
      </c>
      <c r="F40" s="12">
        <f t="shared" si="0"/>
        <v>0</v>
      </c>
      <c r="G40" s="12">
        <v>0</v>
      </c>
      <c r="H40" s="12">
        <v>0</v>
      </c>
      <c r="I40" s="12">
        <v>0</v>
      </c>
      <c r="J40" s="12">
        <v>0</v>
      </c>
      <c r="K40" s="66" t="e">
        <f t="shared" si="1"/>
        <v>#DIV/0!</v>
      </c>
      <c r="L40" s="67" t="e">
        <f t="shared" si="2"/>
        <v>#DIV/0!</v>
      </c>
      <c r="M40" s="12">
        <v>0</v>
      </c>
      <c r="N40" s="12">
        <v>0</v>
      </c>
      <c r="O40" s="12">
        <v>0</v>
      </c>
      <c r="P40" s="12">
        <v>0</v>
      </c>
      <c r="Q40" s="12">
        <v>0</v>
      </c>
      <c r="R40" s="12">
        <v>0</v>
      </c>
      <c r="S40" s="12">
        <v>0</v>
      </c>
      <c r="T40" s="12">
        <v>0</v>
      </c>
      <c r="U40" s="12">
        <f t="shared" si="3"/>
        <v>0</v>
      </c>
      <c r="V40" s="66" t="e">
        <f t="shared" si="4"/>
        <v>#DIV/0!</v>
      </c>
    </row>
    <row r="41" spans="1:22" ht="17">
      <c r="A41" s="15"/>
      <c r="B41" s="15"/>
      <c r="C41" s="15"/>
      <c r="D41" s="15"/>
      <c r="E41" s="15"/>
      <c r="F41" s="15"/>
      <c r="G41" s="15"/>
      <c r="H41" s="15"/>
      <c r="I41" s="15"/>
      <c r="J41" s="15"/>
      <c r="K41" s="15"/>
      <c r="L41" s="15"/>
      <c r="M41" s="15"/>
      <c r="N41" s="15"/>
      <c r="O41" s="15"/>
      <c r="P41" s="15"/>
      <c r="Q41" s="15"/>
      <c r="R41" s="15"/>
      <c r="S41" s="15"/>
      <c r="T41" s="15"/>
      <c r="U41" s="15"/>
      <c r="V41" s="15"/>
    </row>
    <row r="42" spans="1:22" ht="17">
      <c r="A42" s="16"/>
      <c r="B42" s="16" t="s">
        <v>14</v>
      </c>
      <c r="C42" s="17">
        <f>SUM(C16:C40)</f>
        <v>18</v>
      </c>
      <c r="D42" s="17">
        <f>SUM(D16:D41)</f>
        <v>4</v>
      </c>
      <c r="E42" s="17">
        <f>SUM(E17:E41)</f>
        <v>5</v>
      </c>
      <c r="F42" s="17">
        <f>SUM(F16:F41)</f>
        <v>9</v>
      </c>
      <c r="G42" s="17">
        <f>SUM(G16:G41)</f>
        <v>4</v>
      </c>
      <c r="H42" s="17">
        <f>SUM(H16:H40)</f>
        <v>-11</v>
      </c>
      <c r="I42" s="17">
        <f>SUM(I17:I41)</f>
        <v>31</v>
      </c>
      <c r="J42" s="17">
        <f>SUM(J17:J41)</f>
        <v>31</v>
      </c>
      <c r="K42" s="68">
        <f>(J42/I42)</f>
        <v>1</v>
      </c>
      <c r="L42" s="69">
        <f>(D42/J42)</f>
        <v>0.12903225806451613</v>
      </c>
      <c r="M42" s="17">
        <f>SUM(M17:M41)</f>
        <v>1</v>
      </c>
      <c r="N42" s="17">
        <f>SUM(N17:N41)</f>
        <v>0</v>
      </c>
      <c r="O42" s="17">
        <f>SUM(O17:O41)</f>
        <v>0</v>
      </c>
      <c r="P42" s="17">
        <f>SUM(P17:P41)</f>
        <v>0</v>
      </c>
      <c r="Q42" s="17">
        <f>SUM(Q17:Q41)</f>
        <v>0</v>
      </c>
      <c r="R42" s="17">
        <f>SUM(R16:R40)</f>
        <v>0</v>
      </c>
      <c r="S42" s="17">
        <f>SUM(S17:S41)</f>
        <v>47</v>
      </c>
      <c r="T42" s="17">
        <f>SUM(T17:T41)</f>
        <v>27</v>
      </c>
      <c r="U42" s="17">
        <f>SUM(S42:T42)</f>
        <v>74</v>
      </c>
      <c r="V42" s="68">
        <f>S42/(S42+T42)</f>
        <v>0.63513513513513509</v>
      </c>
    </row>
    <row r="43" spans="1:22" ht="17">
      <c r="A43" s="13"/>
      <c r="B43" s="16"/>
      <c r="C43" s="13"/>
      <c r="D43" s="13"/>
      <c r="E43" s="13"/>
      <c r="F43" s="13"/>
      <c r="G43" s="13"/>
      <c r="H43" s="13"/>
      <c r="I43" s="13"/>
      <c r="J43" s="13"/>
      <c r="K43" s="13"/>
      <c r="L43" s="13"/>
      <c r="M43" s="13"/>
      <c r="N43" s="13"/>
      <c r="O43" s="12"/>
      <c r="P43" s="12"/>
      <c r="Q43" s="13"/>
      <c r="R43" s="13"/>
      <c r="S43" s="13"/>
      <c r="T43" s="12"/>
      <c r="U43" s="13"/>
      <c r="V43" s="13"/>
    </row>
    <row r="44" spans="1:22" ht="17">
      <c r="A44" s="13"/>
      <c r="B44" s="13"/>
      <c r="C44" s="13"/>
      <c r="D44" s="13"/>
      <c r="E44" s="13"/>
      <c r="F44" s="13"/>
      <c r="G44" s="13"/>
      <c r="H44" s="13"/>
      <c r="I44" s="13"/>
      <c r="J44" s="13"/>
      <c r="K44" s="13"/>
      <c r="L44" s="13"/>
      <c r="M44" s="13"/>
      <c r="N44" s="13"/>
      <c r="O44" s="12"/>
      <c r="P44" s="12"/>
      <c r="Q44" s="13"/>
      <c r="R44" s="13"/>
      <c r="S44" s="13"/>
      <c r="T44" s="12"/>
      <c r="U44" s="13"/>
      <c r="V44" s="13"/>
    </row>
    <row r="45" spans="1:22" ht="17">
      <c r="A45" s="13"/>
      <c r="B45" s="16" t="s">
        <v>26</v>
      </c>
      <c r="C45" s="21" t="s">
        <v>27</v>
      </c>
      <c r="D45" s="21" t="s">
        <v>28</v>
      </c>
      <c r="E45" s="13"/>
      <c r="F45" s="21" t="s">
        <v>7</v>
      </c>
      <c r="G45" s="21" t="s">
        <v>9</v>
      </c>
      <c r="H45" s="13"/>
      <c r="I45" s="15"/>
      <c r="J45" s="21" t="s">
        <v>29</v>
      </c>
      <c r="K45" s="21" t="s">
        <v>30</v>
      </c>
      <c r="L45" s="15"/>
      <c r="M45" s="13"/>
      <c r="N45" s="21" t="s">
        <v>31</v>
      </c>
      <c r="O45" s="21" t="s">
        <v>30</v>
      </c>
      <c r="P45" s="21"/>
      <c r="Q45" s="21" t="s">
        <v>32</v>
      </c>
      <c r="R45" s="21" t="s">
        <v>33</v>
      </c>
      <c r="S45" s="21" t="s">
        <v>34</v>
      </c>
      <c r="T45" s="15"/>
      <c r="U45" s="13"/>
      <c r="V45" s="13"/>
    </row>
    <row r="46" spans="1:22" ht="17">
      <c r="A46" s="13"/>
      <c r="B46" s="13"/>
      <c r="C46" s="12">
        <f>D42</f>
        <v>4</v>
      </c>
      <c r="D46" s="24">
        <f>C46/C12</f>
        <v>4</v>
      </c>
      <c r="E46" s="13"/>
      <c r="F46" s="12">
        <f>H12+I12</f>
        <v>7</v>
      </c>
      <c r="G46" s="24">
        <f>F46/C12</f>
        <v>7</v>
      </c>
      <c r="H46" s="13"/>
      <c r="I46" s="15"/>
      <c r="J46" s="12">
        <f>J42</f>
        <v>31</v>
      </c>
      <c r="K46" s="24">
        <f>J46/C12</f>
        <v>31</v>
      </c>
      <c r="L46" s="15"/>
      <c r="M46" s="13"/>
      <c r="N46" s="12">
        <f>E12</f>
        <v>38</v>
      </c>
      <c r="O46" s="24">
        <f>N46/C12</f>
        <v>38</v>
      </c>
      <c r="P46" s="24"/>
      <c r="Q46" s="12">
        <f>N42</f>
        <v>0</v>
      </c>
      <c r="R46" s="12">
        <v>0</v>
      </c>
      <c r="S46" s="12">
        <f>Q42</f>
        <v>0</v>
      </c>
      <c r="T46" s="15"/>
      <c r="U46" s="13"/>
      <c r="V46" s="13"/>
    </row>
    <row r="47" spans="1:22" ht="17">
      <c r="A47" s="13"/>
      <c r="B47" s="13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2"/>
      <c r="P47" s="12"/>
      <c r="Q47" s="13"/>
      <c r="R47" s="13"/>
      <c r="S47" s="13"/>
      <c r="T47" s="12"/>
      <c r="U47" s="13"/>
      <c r="V47" s="13"/>
    </row>
    <row r="48" spans="1:22" ht="17">
      <c r="A48" s="13"/>
      <c r="B48" s="13"/>
      <c r="C48" s="21" t="s">
        <v>35</v>
      </c>
      <c r="D48" s="13"/>
      <c r="E48" s="17"/>
      <c r="F48" s="41"/>
      <c r="G48" s="15"/>
      <c r="H48" s="13"/>
      <c r="I48" s="21" t="s">
        <v>36</v>
      </c>
      <c r="J48" s="13"/>
      <c r="K48" s="41"/>
      <c r="L48" s="15"/>
      <c r="M48" s="15"/>
      <c r="N48" s="15"/>
      <c r="O48" s="12"/>
      <c r="P48" s="12"/>
      <c r="Q48" s="13"/>
      <c r="R48" s="13"/>
      <c r="S48" s="13"/>
      <c r="T48" s="12"/>
      <c r="U48" s="13"/>
      <c r="V48" s="13"/>
    </row>
    <row r="49" spans="1:22" ht="17">
      <c r="A49" s="13"/>
      <c r="B49" s="13"/>
      <c r="C49" s="13" t="s">
        <v>37</v>
      </c>
      <c r="D49" s="12">
        <f>M42</f>
        <v>1</v>
      </c>
      <c r="E49" s="13"/>
      <c r="F49" s="14"/>
      <c r="G49" s="15"/>
      <c r="H49" s="13"/>
      <c r="I49" s="43" t="s">
        <v>38</v>
      </c>
      <c r="J49" s="12">
        <v>0</v>
      </c>
      <c r="K49" s="15"/>
      <c r="L49" s="70"/>
      <c r="M49" s="15"/>
      <c r="N49" s="15"/>
      <c r="O49" s="12"/>
      <c r="P49" s="12"/>
      <c r="Q49" s="13"/>
      <c r="R49" s="13"/>
      <c r="S49" s="13"/>
      <c r="T49" s="12"/>
      <c r="U49" s="13"/>
      <c r="V49" s="13"/>
    </row>
    <row r="50" spans="1:22" ht="17">
      <c r="A50" s="13"/>
      <c r="B50" s="13"/>
      <c r="C50" s="44" t="s">
        <v>39</v>
      </c>
      <c r="D50" s="65">
        <v>7</v>
      </c>
      <c r="E50" s="13"/>
      <c r="F50" s="45"/>
      <c r="G50" s="65"/>
      <c r="H50" s="13"/>
      <c r="I50" s="45" t="s">
        <v>39</v>
      </c>
      <c r="J50" s="65">
        <v>2</v>
      </c>
      <c r="K50" s="13"/>
      <c r="L50" s="13"/>
      <c r="M50" s="13"/>
      <c r="N50" s="13"/>
      <c r="O50" s="12"/>
      <c r="P50" s="12"/>
      <c r="Q50" s="13"/>
      <c r="R50" s="13"/>
      <c r="S50" s="13"/>
      <c r="T50" s="12"/>
      <c r="U50" s="13"/>
      <c r="V50" s="13"/>
    </row>
    <row r="51" spans="1:22" ht="17">
      <c r="A51" s="13"/>
      <c r="B51" s="13"/>
      <c r="C51" s="16" t="s">
        <v>40</v>
      </c>
      <c r="D51" s="46">
        <f>(D49/D50)</f>
        <v>0.14285714285714285</v>
      </c>
      <c r="E51" s="13"/>
      <c r="F51" s="16"/>
      <c r="G51" s="46"/>
      <c r="H51" s="13"/>
      <c r="I51" s="16" t="s">
        <v>40</v>
      </c>
      <c r="J51" s="46">
        <f>(J49/J50)</f>
        <v>0</v>
      </c>
      <c r="K51" s="13"/>
      <c r="L51" s="13"/>
      <c r="M51" s="13"/>
      <c r="N51" s="13"/>
      <c r="O51" s="12"/>
      <c r="P51" s="12"/>
      <c r="Q51" s="13"/>
      <c r="R51" s="13"/>
      <c r="S51" s="13"/>
      <c r="T51" s="12"/>
      <c r="U51" s="13"/>
      <c r="V51" s="13"/>
    </row>
  </sheetData>
  <mergeCells count="6">
    <mergeCell ref="S14:V14"/>
    <mergeCell ref="B1:D1"/>
    <mergeCell ref="J1:K1"/>
    <mergeCell ref="J2:K2"/>
    <mergeCell ref="A3:B3"/>
    <mergeCell ref="A14:B14"/>
  </mergeCells>
  <phoneticPr fontId="10" type="noConversion"/>
  <pageMargins left="0.74803149606299213" right="0.74803149606299213" top="0.98425196850393704" bottom="0.98425196850393704" header="0.51181102362204722" footer="0.51181102362204722"/>
  <headerFooter>
    <oddHeader>&amp;L&amp;"Arial,Bold"&amp;14RYERSON HOCKEY STATISTICS 2015-16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72"/>
  <sheetViews>
    <sheetView showRuler="0" topLeftCell="K5" workbookViewId="0">
      <selection activeCell="B67" sqref="B67"/>
    </sheetView>
  </sheetViews>
  <sheetFormatPr baseColWidth="10" defaultRowHeight="12" x14ac:dyDescent="0"/>
  <sheetData>
    <row r="1" spans="2:39">
      <c r="M1" s="1066"/>
      <c r="N1" s="1066"/>
      <c r="O1" s="1066"/>
      <c r="P1" s="1066"/>
      <c r="Q1" s="1066"/>
      <c r="R1" s="1066"/>
      <c r="S1" s="1066"/>
      <c r="T1" s="1066"/>
      <c r="U1" s="1066"/>
      <c r="V1" s="1066"/>
      <c r="W1" s="1066"/>
      <c r="X1" s="1066"/>
      <c r="Y1" s="1066"/>
      <c r="Z1" s="1066"/>
      <c r="AA1" s="1066"/>
      <c r="AB1" s="1066"/>
      <c r="AC1" s="1066"/>
      <c r="AD1" s="1066"/>
      <c r="AE1" s="1066"/>
    </row>
    <row r="2" spans="2:39">
      <c r="B2" s="1066"/>
      <c r="C2" s="1066"/>
      <c r="D2" s="1066"/>
      <c r="E2" s="1066"/>
      <c r="F2" s="1066"/>
      <c r="G2" s="1066"/>
      <c r="H2" s="1066"/>
      <c r="I2" s="1066"/>
      <c r="J2" s="1066"/>
      <c r="K2" s="1066"/>
      <c r="L2" s="1066"/>
      <c r="M2" s="1066"/>
      <c r="N2" s="1066"/>
      <c r="O2" s="1066"/>
      <c r="P2" s="1066"/>
      <c r="Q2" s="1066"/>
      <c r="R2" s="1066"/>
      <c r="S2" s="1066"/>
      <c r="T2" s="1066"/>
      <c r="U2" s="1066"/>
      <c r="V2" s="1066"/>
      <c r="W2" s="1066"/>
      <c r="X2" s="1066"/>
      <c r="Y2" s="1066"/>
      <c r="Z2" s="1066"/>
      <c r="AA2" s="1066"/>
      <c r="AB2" s="1066"/>
      <c r="AC2" s="1066"/>
      <c r="AD2" s="1066"/>
      <c r="AE2" s="1066"/>
    </row>
    <row r="3" spans="2:39">
      <c r="B3" s="1066"/>
      <c r="C3" s="1066"/>
      <c r="D3" s="1066"/>
      <c r="E3" s="1066"/>
      <c r="F3" s="1066"/>
      <c r="G3" s="1066"/>
      <c r="H3" s="1066"/>
      <c r="I3" s="1066"/>
      <c r="J3" s="1066"/>
      <c r="K3" s="1066"/>
      <c r="L3" s="1066"/>
      <c r="M3" s="1066"/>
      <c r="N3" s="1066"/>
      <c r="O3" s="1066"/>
      <c r="P3" s="1066"/>
      <c r="Q3" s="1066"/>
      <c r="R3" s="1066"/>
      <c r="S3" s="1066"/>
      <c r="T3" s="1066"/>
      <c r="U3" s="1066"/>
      <c r="V3" s="1066"/>
      <c r="W3" s="1066"/>
      <c r="X3" s="1066"/>
      <c r="Y3" s="1066"/>
      <c r="Z3" s="1066"/>
      <c r="AA3" s="1066"/>
      <c r="AB3" s="1066"/>
      <c r="AC3" s="1066"/>
      <c r="AD3" s="1066"/>
      <c r="AE3" s="1066"/>
    </row>
    <row r="4" spans="2:39">
      <c r="B4" s="1066"/>
      <c r="C4" s="1066"/>
      <c r="D4" s="1066"/>
      <c r="E4" s="1066"/>
      <c r="F4" s="1066"/>
      <c r="G4" s="1066"/>
      <c r="H4" s="1066"/>
      <c r="I4" s="1066"/>
      <c r="J4" s="1066"/>
      <c r="K4" s="1066"/>
      <c r="L4" s="1066"/>
      <c r="M4" s="1066"/>
      <c r="N4" s="1066"/>
      <c r="O4" s="1066"/>
      <c r="P4" s="1066"/>
      <c r="Q4" s="1066"/>
      <c r="R4" s="1066"/>
      <c r="S4" s="1066"/>
      <c r="T4" s="1066"/>
      <c r="U4" s="1066"/>
      <c r="V4" s="1066"/>
      <c r="W4" s="1066"/>
      <c r="X4" s="1066"/>
      <c r="Y4" s="1066"/>
      <c r="Z4" s="1066"/>
      <c r="AA4" s="1066"/>
      <c r="AB4" s="1066"/>
      <c r="AC4" s="1066"/>
      <c r="AD4" s="1066"/>
      <c r="AE4" s="1066"/>
    </row>
    <row r="5" spans="2:39">
      <c r="B5" s="1066"/>
      <c r="C5" s="1066"/>
      <c r="D5" s="1066"/>
      <c r="E5" s="1066"/>
      <c r="F5" s="1066"/>
      <c r="G5" s="1066"/>
      <c r="H5" s="1066"/>
      <c r="I5" s="1066"/>
      <c r="J5" s="1066"/>
      <c r="K5" s="1066"/>
      <c r="L5" s="1066"/>
      <c r="M5" s="1066"/>
      <c r="N5" s="1066"/>
      <c r="O5" s="1066"/>
      <c r="P5" s="1066"/>
      <c r="Q5" s="1066"/>
      <c r="R5" s="1066"/>
      <c r="S5" s="1066"/>
      <c r="T5" s="1066"/>
      <c r="U5" s="1066"/>
      <c r="V5" s="1066"/>
      <c r="W5" s="1066"/>
      <c r="X5" s="1066"/>
      <c r="Y5" s="1066"/>
      <c r="Z5" s="1066"/>
      <c r="AA5" s="1066"/>
      <c r="AB5" s="1066"/>
      <c r="AC5" s="1066"/>
      <c r="AD5" s="1066"/>
      <c r="AE5" s="1066"/>
    </row>
    <row r="6" spans="2:39">
      <c r="B6" s="1066"/>
      <c r="C6" s="1066"/>
      <c r="D6" s="1066"/>
      <c r="E6" s="1066"/>
      <c r="F6" s="1066"/>
      <c r="G6" s="1066"/>
      <c r="H6" s="1066"/>
      <c r="I6" s="1066"/>
      <c r="J6" s="1066"/>
      <c r="K6" s="1066"/>
      <c r="L6" s="1066"/>
      <c r="M6" s="1066"/>
      <c r="N6" s="1066"/>
      <c r="O6" s="1066"/>
      <c r="P6" s="1066"/>
      <c r="Q6" s="1066"/>
      <c r="R6" s="1066"/>
      <c r="S6" s="1066"/>
      <c r="T6" s="1066"/>
      <c r="U6" s="1066"/>
      <c r="V6" s="1066"/>
      <c r="W6" s="1066"/>
      <c r="X6" s="1066"/>
      <c r="Y6" s="1066"/>
      <c r="Z6" s="1066"/>
      <c r="AA6" s="1066"/>
      <c r="AB6" s="1066"/>
      <c r="AC6" s="1066"/>
      <c r="AD6" s="1066"/>
      <c r="AE6" s="1066"/>
      <c r="AF6" s="1066"/>
      <c r="AG6" s="1066"/>
      <c r="AH6" s="1066"/>
      <c r="AI6" s="1066"/>
      <c r="AJ6" s="1066"/>
      <c r="AK6" s="1066"/>
      <c r="AL6" s="1066"/>
      <c r="AM6" s="1066"/>
    </row>
    <row r="7" spans="2:39">
      <c r="B7" s="1066"/>
      <c r="C7" s="1066"/>
      <c r="D7" s="1066"/>
      <c r="E7" s="1066"/>
      <c r="F7" s="1066"/>
      <c r="G7" s="1066"/>
      <c r="H7" s="1066"/>
      <c r="I7" s="1066"/>
      <c r="J7" s="1066"/>
      <c r="K7" s="1066"/>
      <c r="L7" s="1066"/>
      <c r="M7" s="1066"/>
      <c r="N7" s="1066"/>
      <c r="O7" s="1066"/>
      <c r="P7" s="1066"/>
      <c r="Q7" s="1066"/>
      <c r="R7" s="1066"/>
      <c r="S7" s="1066"/>
      <c r="T7" s="1066"/>
      <c r="U7" s="1066"/>
      <c r="V7" s="1066"/>
      <c r="W7" s="1066"/>
      <c r="X7" s="1066"/>
      <c r="Y7" s="1066"/>
      <c r="Z7" s="1066"/>
      <c r="AA7" s="1066"/>
      <c r="AB7" s="1066"/>
      <c r="AC7" s="1066"/>
      <c r="AD7" s="1066"/>
      <c r="AE7" s="1066"/>
      <c r="AF7" s="1066"/>
      <c r="AG7" s="1066"/>
      <c r="AH7" s="1066"/>
      <c r="AI7" s="1066"/>
      <c r="AJ7" s="1066"/>
      <c r="AK7" s="1066"/>
      <c r="AL7" s="1066"/>
      <c r="AM7" s="1066"/>
    </row>
    <row r="8" spans="2:39">
      <c r="B8" s="1066"/>
      <c r="C8" s="1066"/>
      <c r="D8" s="1066"/>
      <c r="E8" s="1066"/>
      <c r="F8" s="1066"/>
      <c r="G8" s="1066"/>
      <c r="H8" s="1066"/>
      <c r="I8" s="1066"/>
      <c r="J8" s="1066"/>
      <c r="K8" s="1066"/>
      <c r="L8" s="1066"/>
      <c r="M8" s="1066"/>
      <c r="N8" s="1066"/>
      <c r="O8" s="1066"/>
      <c r="P8" s="1066"/>
      <c r="Q8" s="1066"/>
      <c r="R8" s="1066"/>
      <c r="S8" s="1066"/>
      <c r="T8" s="1066"/>
      <c r="U8" s="1066"/>
      <c r="V8" s="1066"/>
      <c r="W8" s="1066"/>
      <c r="X8" s="1066"/>
      <c r="Y8" s="1066"/>
      <c r="Z8" s="1066"/>
      <c r="AA8" s="1066"/>
      <c r="AB8" s="1066"/>
      <c r="AC8" s="1066"/>
      <c r="AD8" s="1066"/>
      <c r="AE8" s="1066"/>
      <c r="AF8" s="1066"/>
      <c r="AG8" s="1066"/>
      <c r="AH8" s="1066"/>
      <c r="AI8" s="1066"/>
      <c r="AJ8" s="1066"/>
      <c r="AK8" s="1066"/>
      <c r="AL8" s="1066"/>
      <c r="AM8" s="1066"/>
    </row>
    <row r="9" spans="2:39">
      <c r="B9" s="1066"/>
      <c r="C9" s="1066"/>
      <c r="D9" s="1066"/>
      <c r="E9" s="1066"/>
      <c r="F9" s="1066"/>
      <c r="G9" s="1066"/>
      <c r="H9" s="1066"/>
      <c r="I9" s="1066"/>
      <c r="J9" s="1066"/>
      <c r="K9" s="1066"/>
      <c r="L9" s="1066"/>
      <c r="M9" s="1066"/>
      <c r="N9" s="1066"/>
      <c r="O9" s="1066"/>
      <c r="P9" s="1066"/>
      <c r="Q9" s="1066"/>
      <c r="R9" s="1066"/>
      <c r="S9" s="1066"/>
      <c r="T9" s="1066"/>
      <c r="U9" s="1066"/>
      <c r="V9" s="1066"/>
      <c r="W9" s="1066"/>
      <c r="X9" s="1066"/>
      <c r="Y9" s="1066"/>
      <c r="Z9" s="1066"/>
      <c r="AA9" s="1066"/>
      <c r="AB9" s="1066"/>
      <c r="AC9" s="1066"/>
      <c r="AD9" s="1066"/>
      <c r="AE9" s="1066"/>
      <c r="AF9" s="1066"/>
      <c r="AG9" s="1066"/>
      <c r="AH9" s="1066"/>
      <c r="AI9" s="1066"/>
      <c r="AJ9" s="1066"/>
      <c r="AK9" s="1066"/>
      <c r="AL9" s="1066"/>
      <c r="AM9" s="1066"/>
    </row>
    <row r="10" spans="2:39">
      <c r="B10" s="1066"/>
      <c r="C10" s="1066"/>
      <c r="D10" s="1066"/>
      <c r="E10" s="1066"/>
      <c r="F10" s="1066"/>
      <c r="G10" s="1066"/>
      <c r="H10" s="1066"/>
      <c r="I10" s="1066"/>
      <c r="J10" s="1066"/>
      <c r="K10" s="1066"/>
      <c r="L10" s="1066"/>
      <c r="M10" s="1066"/>
      <c r="N10" s="1066"/>
      <c r="O10" s="1066"/>
      <c r="P10" s="1066"/>
      <c r="Q10" s="1066"/>
      <c r="R10" s="1066"/>
      <c r="S10" s="1066"/>
      <c r="T10" s="1066"/>
      <c r="U10" s="1066"/>
      <c r="V10" s="1066"/>
      <c r="W10" s="1066"/>
      <c r="X10" s="1066"/>
      <c r="Y10" s="1066"/>
      <c r="Z10" s="1066"/>
      <c r="AA10" s="1066"/>
      <c r="AB10" s="1066"/>
      <c r="AC10" s="1066"/>
      <c r="AD10" s="1066"/>
      <c r="AE10" s="1066"/>
      <c r="AF10" s="1066"/>
      <c r="AG10" s="1066"/>
      <c r="AH10" s="1066"/>
      <c r="AI10" s="1066"/>
      <c r="AJ10" s="1066"/>
      <c r="AK10" s="1066"/>
      <c r="AL10" s="1066"/>
      <c r="AM10" s="1066"/>
    </row>
    <row r="11" spans="2:39">
      <c r="B11" s="1066"/>
      <c r="C11" s="1066"/>
      <c r="D11" s="1066"/>
      <c r="E11" s="1066"/>
      <c r="F11" s="1066"/>
      <c r="G11" s="1066"/>
      <c r="H11" s="1066"/>
      <c r="I11" s="1066"/>
      <c r="J11" s="1066"/>
      <c r="K11" s="1066"/>
      <c r="L11" s="1066"/>
      <c r="M11" s="1066"/>
      <c r="N11" s="1066"/>
      <c r="O11" s="1066"/>
      <c r="P11" s="1066"/>
      <c r="Q11" s="1066"/>
      <c r="R11" s="1066"/>
      <c r="S11" s="1066"/>
      <c r="T11" s="1066"/>
      <c r="U11" s="1066"/>
      <c r="V11" s="1066"/>
      <c r="W11" s="1066"/>
      <c r="X11" s="1066"/>
      <c r="Y11" s="1066"/>
      <c r="Z11" s="1066"/>
      <c r="AA11" s="1066"/>
      <c r="AB11" s="1066"/>
      <c r="AC11" s="1066"/>
      <c r="AD11" s="1066"/>
      <c r="AE11" s="1066"/>
      <c r="AF11" s="1066"/>
      <c r="AG11" s="1066"/>
      <c r="AH11" s="1066"/>
      <c r="AI11" s="1066"/>
      <c r="AJ11" s="1066"/>
      <c r="AK11" s="1066"/>
      <c r="AL11" s="1066"/>
      <c r="AM11" s="1066"/>
    </row>
    <row r="12" spans="2:39">
      <c r="B12" s="1066"/>
      <c r="C12" s="1066"/>
      <c r="D12" s="1066"/>
      <c r="E12" s="1066"/>
      <c r="F12" s="1066"/>
      <c r="G12" s="1066"/>
      <c r="H12" s="1066"/>
      <c r="I12" s="1066"/>
      <c r="J12" s="1066"/>
      <c r="K12" s="1066"/>
      <c r="L12" s="1066"/>
      <c r="M12" s="1066"/>
      <c r="N12" s="1066"/>
      <c r="O12" s="1066"/>
      <c r="P12" s="1066"/>
      <c r="Q12" s="1066"/>
      <c r="R12" s="1066"/>
      <c r="S12" s="1066"/>
      <c r="T12" s="1066"/>
      <c r="U12" s="1066"/>
      <c r="V12" s="1066"/>
      <c r="W12" s="1066"/>
      <c r="X12" s="1066"/>
      <c r="Y12" s="1066"/>
      <c r="Z12" s="1066"/>
      <c r="AA12" s="1066"/>
      <c r="AB12" s="1066"/>
      <c r="AC12" s="1066"/>
      <c r="AD12" s="1066"/>
      <c r="AE12" s="1066"/>
      <c r="AF12" s="1066"/>
      <c r="AG12" s="1066"/>
      <c r="AH12" s="1066"/>
      <c r="AI12" s="1066"/>
      <c r="AJ12" s="1066"/>
      <c r="AK12" s="1066"/>
      <c r="AL12" s="1066"/>
      <c r="AM12" s="1066"/>
    </row>
    <row r="13" spans="2:39">
      <c r="B13" s="1066"/>
      <c r="C13" s="1066"/>
      <c r="D13" s="1066"/>
      <c r="E13" s="1066"/>
      <c r="F13" s="1066"/>
      <c r="G13" s="1066"/>
      <c r="H13" s="1066"/>
      <c r="I13" s="1066"/>
      <c r="J13" s="1066"/>
      <c r="K13" s="1066"/>
      <c r="L13" s="1066"/>
      <c r="M13" s="1066"/>
      <c r="N13" s="1066"/>
      <c r="O13" s="1066"/>
      <c r="P13" s="1066"/>
      <c r="Q13" s="1066"/>
      <c r="R13" s="1066"/>
      <c r="S13" s="1066"/>
      <c r="T13" s="1066"/>
      <c r="U13" s="1066"/>
      <c r="V13" s="1066"/>
      <c r="W13" s="1066"/>
      <c r="X13" s="1066"/>
      <c r="Y13" s="1066"/>
      <c r="Z13" s="1066"/>
      <c r="AA13" s="1066"/>
      <c r="AB13" s="1066"/>
      <c r="AC13" s="1066"/>
      <c r="AD13" s="1066"/>
      <c r="AE13" s="1066"/>
      <c r="AF13" s="1066"/>
      <c r="AG13" s="1066"/>
      <c r="AH13" s="1066"/>
      <c r="AI13" s="1066"/>
      <c r="AJ13" s="1066"/>
      <c r="AK13" s="1066"/>
      <c r="AL13" s="1066"/>
      <c r="AM13" s="1066"/>
    </row>
    <row r="14" spans="2:39">
      <c r="B14" s="1066"/>
      <c r="C14" s="1066"/>
      <c r="D14" s="1066"/>
      <c r="E14" s="1066"/>
      <c r="F14" s="1066"/>
      <c r="G14" s="1066"/>
      <c r="H14" s="1066"/>
      <c r="I14" s="1066"/>
      <c r="J14" s="1066"/>
      <c r="K14" s="1066"/>
      <c r="L14" s="1066"/>
      <c r="M14" s="1066"/>
      <c r="N14" s="1066"/>
      <c r="O14" s="1066"/>
      <c r="P14" s="1066"/>
      <c r="Q14" s="1066"/>
      <c r="R14" s="1066"/>
      <c r="S14" s="1066"/>
      <c r="T14" s="1066"/>
      <c r="U14" s="1066"/>
      <c r="V14" s="1066"/>
      <c r="W14" s="1066"/>
      <c r="X14" s="1066"/>
      <c r="Y14" s="1066"/>
      <c r="Z14" s="1066"/>
      <c r="AA14" s="1066"/>
      <c r="AB14" s="1066"/>
      <c r="AC14" s="1066"/>
      <c r="AD14" s="1066"/>
      <c r="AE14" s="1066"/>
      <c r="AF14" s="1066"/>
      <c r="AG14" s="1066"/>
      <c r="AH14" s="1066"/>
      <c r="AI14" s="1066"/>
      <c r="AJ14" s="1066"/>
      <c r="AK14" s="1066"/>
      <c r="AL14" s="1066"/>
      <c r="AM14" s="1066"/>
    </row>
    <row r="15" spans="2:39">
      <c r="B15" s="1066"/>
      <c r="C15" s="1066"/>
      <c r="D15" s="1066"/>
      <c r="E15" s="1066"/>
      <c r="F15" s="1066"/>
      <c r="G15" s="1066"/>
      <c r="H15" s="1066"/>
      <c r="I15" s="1066"/>
      <c r="J15" s="1066"/>
      <c r="K15" s="1066"/>
      <c r="L15" s="1066"/>
      <c r="M15" s="1066"/>
      <c r="N15" s="1066"/>
      <c r="O15" s="1066"/>
      <c r="P15" s="1066"/>
      <c r="Q15" s="1066"/>
      <c r="R15" s="1066"/>
      <c r="S15" s="1066"/>
      <c r="T15" s="1066"/>
      <c r="U15" s="1066"/>
      <c r="V15" s="1066"/>
      <c r="W15" s="1066"/>
      <c r="X15" s="1066"/>
      <c r="Y15" s="1066"/>
      <c r="Z15" s="1066"/>
      <c r="AA15" s="1066"/>
      <c r="AB15" s="1066"/>
      <c r="AC15" s="1066"/>
      <c r="AD15" s="1066"/>
      <c r="AE15" s="1066"/>
      <c r="AF15" s="1066"/>
      <c r="AG15" s="1066"/>
      <c r="AH15" s="1066"/>
      <c r="AI15" s="1066"/>
      <c r="AJ15" s="1066"/>
      <c r="AK15" s="1066"/>
      <c r="AL15" s="1066"/>
      <c r="AM15" s="1066"/>
    </row>
    <row r="16" spans="2:39">
      <c r="B16" s="1066"/>
      <c r="C16" s="1066"/>
      <c r="D16" s="1066"/>
      <c r="E16" s="1066"/>
      <c r="F16" s="1066"/>
      <c r="G16" s="1066"/>
      <c r="H16" s="1066"/>
      <c r="I16" s="1066"/>
      <c r="J16" s="1066"/>
      <c r="K16" s="1066"/>
      <c r="L16" s="1066"/>
      <c r="M16" s="1066"/>
      <c r="N16" s="1066"/>
      <c r="O16" s="1066"/>
      <c r="P16" s="1066"/>
      <c r="Q16" s="1066"/>
      <c r="R16" s="1066"/>
      <c r="S16" s="1066"/>
      <c r="T16" s="1066"/>
      <c r="U16" s="1066"/>
      <c r="V16" s="1066"/>
      <c r="W16" s="1066"/>
      <c r="X16" s="1066"/>
      <c r="Y16" s="1066"/>
      <c r="Z16" s="1066"/>
      <c r="AA16" s="1066"/>
      <c r="AB16" s="1066"/>
      <c r="AC16" s="1066"/>
      <c r="AD16" s="1066"/>
      <c r="AE16" s="1066"/>
      <c r="AF16" s="1066"/>
      <c r="AG16" s="1066"/>
      <c r="AH16" s="1066"/>
      <c r="AI16" s="1066"/>
      <c r="AJ16" s="1066"/>
      <c r="AK16" s="1066"/>
      <c r="AL16" s="1066"/>
      <c r="AM16" s="1066"/>
    </row>
    <row r="17" spans="1:39">
      <c r="B17" s="1066"/>
      <c r="C17" s="1066"/>
      <c r="D17" s="1066"/>
      <c r="E17" s="1066"/>
      <c r="F17" s="1066"/>
      <c r="G17" s="1066"/>
      <c r="H17" s="1066"/>
      <c r="I17" s="1066"/>
      <c r="J17" s="1066"/>
      <c r="K17" s="1066"/>
      <c r="L17" s="1066"/>
      <c r="M17" s="1066"/>
      <c r="N17" s="1066"/>
      <c r="O17" s="1066"/>
      <c r="P17" s="1066"/>
      <c r="Q17" s="1066"/>
      <c r="R17" s="1066"/>
      <c r="S17" s="1066"/>
      <c r="T17" s="1066"/>
      <c r="U17" s="1066"/>
      <c r="V17" s="1066"/>
      <c r="W17" s="1066"/>
      <c r="X17" s="1066"/>
      <c r="Y17" s="1066"/>
      <c r="Z17" s="1066"/>
      <c r="AA17" s="1066"/>
      <c r="AB17" s="1066"/>
      <c r="AC17" s="1066"/>
      <c r="AD17" s="1066"/>
      <c r="AE17" s="1066"/>
      <c r="AF17" s="1066"/>
      <c r="AG17" s="1066"/>
      <c r="AH17" s="1066"/>
      <c r="AI17" s="1066"/>
      <c r="AJ17" s="1066"/>
      <c r="AK17" s="1066"/>
      <c r="AL17" s="1066"/>
      <c r="AM17" s="1066"/>
    </row>
    <row r="18" spans="1:39">
      <c r="B18" s="1066"/>
      <c r="C18" s="1066"/>
      <c r="D18" s="1066"/>
      <c r="E18" s="1066"/>
      <c r="F18" s="1066"/>
      <c r="G18" s="1066"/>
      <c r="H18" s="1066"/>
      <c r="I18" s="1066"/>
      <c r="J18" s="1066"/>
      <c r="K18" s="1066"/>
      <c r="L18" s="1066"/>
      <c r="M18" s="1066"/>
      <c r="N18" s="1066"/>
      <c r="O18" s="1066"/>
      <c r="P18" s="1066"/>
      <c r="Q18" s="1066"/>
      <c r="R18" s="1066"/>
      <c r="S18" s="1066"/>
      <c r="T18" s="1066"/>
      <c r="U18" s="1066"/>
      <c r="V18" s="1066"/>
      <c r="W18" s="1066"/>
      <c r="X18" s="1066"/>
      <c r="Y18" s="1066"/>
      <c r="Z18" s="1066"/>
      <c r="AA18" s="1066"/>
      <c r="AB18" s="1066"/>
      <c r="AC18" s="1066"/>
      <c r="AD18" s="1066"/>
      <c r="AE18" s="1066"/>
      <c r="AF18" s="1066"/>
      <c r="AG18" s="1066"/>
      <c r="AH18" s="1066"/>
      <c r="AI18" s="1066"/>
      <c r="AJ18" s="1066"/>
      <c r="AK18" s="1066"/>
      <c r="AL18" s="1066"/>
      <c r="AM18" s="1066"/>
    </row>
    <row r="19" spans="1:39">
      <c r="B19" s="1066"/>
      <c r="C19" s="1066"/>
      <c r="D19" s="1066"/>
      <c r="E19" s="1066"/>
      <c r="F19" s="1066"/>
      <c r="G19" s="1066"/>
      <c r="H19" s="1066"/>
      <c r="I19" s="1066"/>
      <c r="J19" s="1066"/>
      <c r="K19" s="1066"/>
      <c r="L19" s="1066"/>
      <c r="M19" s="1066"/>
      <c r="N19" s="1066"/>
      <c r="O19" s="1066"/>
      <c r="P19" s="1066"/>
      <c r="Q19" s="1066"/>
      <c r="R19" s="1066"/>
      <c r="S19" s="1066"/>
      <c r="T19" s="1066"/>
      <c r="U19" s="1066"/>
      <c r="V19" s="1066"/>
      <c r="W19" s="1066"/>
      <c r="X19" s="1066"/>
      <c r="Y19" s="1066"/>
      <c r="Z19" s="1066"/>
      <c r="AA19" s="1066"/>
      <c r="AB19" s="1066"/>
      <c r="AC19" s="1066"/>
      <c r="AD19" s="1066"/>
      <c r="AE19" s="1066"/>
      <c r="AF19" s="1066"/>
      <c r="AG19" s="1066"/>
      <c r="AH19" s="1066"/>
      <c r="AI19" s="1066"/>
      <c r="AJ19" s="1066"/>
      <c r="AK19" s="1066"/>
      <c r="AL19" s="1066"/>
      <c r="AM19" s="1066"/>
    </row>
    <row r="20" spans="1:39">
      <c r="B20" s="1066"/>
      <c r="C20" s="1066"/>
      <c r="D20" s="1066"/>
      <c r="E20" s="1066"/>
      <c r="F20" s="1066"/>
      <c r="G20" s="1066"/>
      <c r="H20" s="1066"/>
      <c r="I20" s="1066"/>
      <c r="J20" s="1066"/>
      <c r="K20" s="1066"/>
      <c r="L20" s="1066"/>
      <c r="M20" s="1066"/>
      <c r="N20" s="1066"/>
      <c r="O20" s="1066"/>
      <c r="P20" s="1066"/>
      <c r="Q20" s="1066"/>
      <c r="R20" s="1066"/>
      <c r="S20" s="1066"/>
      <c r="T20" s="1066"/>
      <c r="U20" s="1066"/>
      <c r="V20" s="1066"/>
      <c r="W20" s="1066"/>
      <c r="X20" s="1066"/>
      <c r="Y20" s="1066"/>
      <c r="Z20" s="1066"/>
      <c r="AA20" s="1066"/>
      <c r="AB20" s="1066"/>
      <c r="AC20" s="1066"/>
      <c r="AD20" s="1066"/>
      <c r="AE20" s="1066"/>
      <c r="AF20" s="1066"/>
      <c r="AG20" s="1066"/>
      <c r="AH20" s="1066"/>
      <c r="AI20" s="1066"/>
      <c r="AJ20" s="1066"/>
      <c r="AK20" s="1066"/>
      <c r="AL20" s="1066"/>
      <c r="AM20" s="1066"/>
    </row>
    <row r="21" spans="1:39">
      <c r="B21" s="1066"/>
      <c r="C21" s="1066"/>
      <c r="D21" s="1066"/>
      <c r="E21" s="1066"/>
      <c r="F21" s="1066"/>
      <c r="G21" s="1066"/>
      <c r="H21" s="1066"/>
      <c r="I21" s="1066"/>
      <c r="J21" s="1066"/>
      <c r="K21" s="1066"/>
      <c r="L21" s="1066"/>
      <c r="M21" s="1066"/>
      <c r="N21" s="1066"/>
      <c r="O21" s="1066"/>
      <c r="P21" s="1066"/>
      <c r="Q21" s="1066"/>
      <c r="R21" s="1066"/>
      <c r="S21" s="1066"/>
      <c r="T21" s="1066"/>
      <c r="U21" s="1066"/>
      <c r="V21" s="1066"/>
      <c r="W21" s="1066"/>
      <c r="X21" s="1066"/>
      <c r="Y21" s="1066"/>
      <c r="Z21" s="1066"/>
      <c r="AA21" s="1066"/>
      <c r="AB21" s="1066"/>
      <c r="AC21" s="1066"/>
      <c r="AD21" s="1066"/>
      <c r="AE21" s="1066"/>
      <c r="AF21" s="1066"/>
      <c r="AG21" s="1066"/>
      <c r="AH21" s="1066"/>
      <c r="AI21" s="1066"/>
      <c r="AJ21" s="1066"/>
      <c r="AK21" s="1066"/>
      <c r="AL21" s="1066"/>
      <c r="AM21" s="1066"/>
    </row>
    <row r="22" spans="1:39">
      <c r="B22" s="1066"/>
      <c r="C22" s="1066"/>
      <c r="D22" s="1066"/>
      <c r="E22" s="1066"/>
      <c r="F22" s="1066"/>
      <c r="G22" s="1066"/>
      <c r="H22" s="1066"/>
      <c r="I22" s="1066"/>
      <c r="J22" s="1066"/>
      <c r="K22" s="1066"/>
      <c r="L22" s="1066"/>
      <c r="M22" s="1066"/>
      <c r="N22" s="1066"/>
      <c r="O22" s="1066"/>
      <c r="P22" s="1066"/>
      <c r="Q22" s="1066"/>
      <c r="R22" s="1066"/>
      <c r="S22" s="1066"/>
      <c r="T22" s="1066"/>
      <c r="U22" s="1066"/>
      <c r="V22" s="1066"/>
      <c r="W22" s="1066"/>
      <c r="X22" s="1066"/>
      <c r="Y22" s="1066"/>
      <c r="Z22" s="1066"/>
      <c r="AA22" s="1066"/>
      <c r="AB22" s="1066"/>
      <c r="AC22" s="1066"/>
      <c r="AD22" s="1066"/>
      <c r="AE22" s="1066"/>
      <c r="AF22" s="1066"/>
      <c r="AG22" s="1066"/>
      <c r="AH22" s="1066"/>
      <c r="AI22" s="1066"/>
      <c r="AJ22" s="1066"/>
      <c r="AK22" s="1066"/>
      <c r="AL22" s="1066"/>
      <c r="AM22" s="1066"/>
    </row>
    <row r="23" spans="1:39">
      <c r="B23" s="1066"/>
      <c r="C23" s="1066"/>
      <c r="D23" s="1066"/>
      <c r="E23" s="1066"/>
      <c r="F23" s="1066"/>
      <c r="G23" s="1066"/>
      <c r="H23" s="1066"/>
      <c r="I23" s="1066"/>
      <c r="J23" s="1066"/>
      <c r="K23" s="1066"/>
      <c r="L23" s="1066"/>
      <c r="M23" s="1066"/>
      <c r="N23" s="1066"/>
      <c r="O23" s="1066"/>
      <c r="P23" s="1066"/>
      <c r="Q23" s="1066"/>
      <c r="R23" s="1066"/>
      <c r="S23" s="1066"/>
      <c r="T23" s="1066"/>
      <c r="U23" s="1066"/>
      <c r="V23" s="1066"/>
      <c r="W23" s="1066"/>
      <c r="X23" s="1066"/>
      <c r="Y23" s="1066"/>
      <c r="Z23" s="1066"/>
      <c r="AA23" s="1066"/>
      <c r="AB23" s="1066"/>
      <c r="AC23" s="1066"/>
      <c r="AD23" s="1066"/>
      <c r="AE23" s="1066"/>
      <c r="AF23" s="1066"/>
      <c r="AG23" s="1066"/>
      <c r="AH23" s="1066"/>
      <c r="AI23" s="1066"/>
      <c r="AJ23" s="1066"/>
      <c r="AK23" s="1066"/>
      <c r="AL23" s="1066"/>
      <c r="AM23" s="1066"/>
    </row>
    <row r="24" spans="1:39">
      <c r="B24" s="1066"/>
      <c r="C24" s="1066"/>
      <c r="D24" s="1066"/>
      <c r="E24" s="1066"/>
      <c r="F24" s="1066"/>
      <c r="G24" s="1066"/>
      <c r="H24" s="1066"/>
      <c r="I24" s="1066"/>
      <c r="J24" s="1066"/>
      <c r="K24" s="1066"/>
      <c r="L24" s="1066"/>
      <c r="M24" s="1066"/>
      <c r="N24" s="1066"/>
      <c r="O24" s="1066"/>
      <c r="P24" s="1066"/>
      <c r="Q24" s="1066"/>
      <c r="R24" s="1066"/>
      <c r="S24" s="1066"/>
      <c r="T24" s="1066"/>
      <c r="U24" s="1066"/>
      <c r="V24" s="1066"/>
      <c r="W24" s="1066"/>
      <c r="X24" s="1066"/>
      <c r="Y24" s="1066"/>
      <c r="Z24" s="1066"/>
      <c r="AA24" s="1066"/>
      <c r="AB24" s="1066"/>
      <c r="AC24" s="1066"/>
      <c r="AD24" s="1066"/>
      <c r="AE24" s="1066"/>
      <c r="AF24" s="1066"/>
      <c r="AG24" s="1066"/>
      <c r="AH24" s="1066"/>
      <c r="AI24" s="1066"/>
      <c r="AJ24" s="1066"/>
      <c r="AK24" s="1066"/>
      <c r="AL24" s="1066"/>
      <c r="AM24" s="1066"/>
    </row>
    <row r="25" spans="1:39">
      <c r="B25" s="1066"/>
      <c r="C25" s="1066"/>
      <c r="D25" s="1066"/>
      <c r="E25" s="1066"/>
      <c r="F25" s="1066"/>
      <c r="G25" s="1066"/>
      <c r="H25" s="1066"/>
      <c r="I25" s="1066"/>
      <c r="J25" s="1066"/>
      <c r="K25" s="1066"/>
      <c r="L25" s="1066"/>
      <c r="M25" s="1066"/>
      <c r="N25" s="1066"/>
      <c r="O25" s="1066"/>
      <c r="P25" s="1066"/>
      <c r="Q25" s="1066"/>
      <c r="R25" s="1066"/>
      <c r="S25" s="1066"/>
      <c r="T25" s="1066"/>
      <c r="U25" s="1066"/>
      <c r="V25" s="1066"/>
      <c r="W25" s="1066"/>
      <c r="X25" s="1066"/>
      <c r="Y25" s="1066"/>
      <c r="Z25" s="1066"/>
      <c r="AA25" s="1066"/>
      <c r="AB25" s="1066"/>
      <c r="AC25" s="1066"/>
      <c r="AD25" s="1066"/>
      <c r="AE25" s="1066"/>
      <c r="AF25" s="1066"/>
      <c r="AG25" s="1066"/>
      <c r="AH25" s="1066"/>
      <c r="AI25" s="1066"/>
      <c r="AJ25" s="1066"/>
      <c r="AK25" s="1066"/>
      <c r="AL25" s="1066"/>
      <c r="AM25" s="1066"/>
    </row>
    <row r="26" spans="1:39">
      <c r="A26" s="1066"/>
      <c r="B26" s="1066"/>
      <c r="C26" s="1066"/>
      <c r="D26" s="1066"/>
      <c r="E26" s="1066"/>
      <c r="F26" s="1066"/>
      <c r="G26" s="1066"/>
      <c r="H26" s="1066"/>
      <c r="I26" s="1066"/>
      <c r="J26" s="1066"/>
      <c r="K26" s="1066"/>
      <c r="L26" s="1066"/>
      <c r="M26" s="1066"/>
      <c r="N26" s="1066"/>
      <c r="O26" s="1066"/>
      <c r="P26" s="1066"/>
      <c r="Q26" s="1066"/>
      <c r="R26" s="1066"/>
      <c r="S26" s="1066"/>
      <c r="T26" s="1066"/>
      <c r="U26" s="1066"/>
      <c r="V26" s="1066"/>
      <c r="W26" s="1066"/>
      <c r="X26" s="1066"/>
      <c r="Y26" s="1066"/>
      <c r="Z26" s="1066"/>
      <c r="AA26" s="1066"/>
      <c r="AB26" s="1066"/>
      <c r="AC26" s="1066"/>
      <c r="AD26" s="1066"/>
      <c r="AE26" s="1066"/>
      <c r="AF26" s="1066"/>
      <c r="AG26" s="1066"/>
      <c r="AH26" s="1066"/>
      <c r="AI26" s="1066"/>
      <c r="AJ26" s="1066"/>
      <c r="AK26" s="1066"/>
      <c r="AL26" s="1066"/>
      <c r="AM26" s="1066"/>
    </row>
    <row r="27" spans="1:39">
      <c r="A27" s="1066"/>
      <c r="B27" s="1066"/>
      <c r="C27" s="1066"/>
      <c r="D27" s="1066"/>
      <c r="E27" s="1066"/>
      <c r="F27" s="1066"/>
      <c r="G27" s="1066"/>
      <c r="H27" s="1066"/>
      <c r="I27" s="1066"/>
      <c r="J27" s="1066"/>
      <c r="K27" s="1066"/>
      <c r="L27" s="1066"/>
      <c r="M27" s="1066"/>
      <c r="N27" s="1066"/>
      <c r="O27" s="1066"/>
      <c r="P27" s="1066"/>
      <c r="Q27" s="1066"/>
      <c r="R27" s="1066"/>
      <c r="S27" s="1066"/>
      <c r="T27" s="1066"/>
      <c r="U27" s="1066"/>
      <c r="V27" s="1066"/>
      <c r="W27" s="1066"/>
      <c r="X27" s="1066"/>
      <c r="Y27" s="1066"/>
      <c r="Z27" s="1066"/>
      <c r="AA27" s="1066"/>
      <c r="AB27" s="1066"/>
      <c r="AC27" s="1066"/>
      <c r="AD27" s="1066"/>
      <c r="AE27" s="1066"/>
      <c r="AF27" s="1066"/>
      <c r="AG27" s="1066"/>
      <c r="AH27" s="1066"/>
      <c r="AI27" s="1066"/>
      <c r="AJ27" s="1066"/>
      <c r="AK27" s="1066"/>
      <c r="AL27" s="1066"/>
      <c r="AM27" s="1066"/>
    </row>
    <row r="28" spans="1:39">
      <c r="A28" s="1066"/>
      <c r="B28" s="1066"/>
      <c r="C28" s="1066"/>
      <c r="D28" s="1066"/>
      <c r="E28" s="1066"/>
      <c r="F28" s="1066"/>
      <c r="G28" s="1066"/>
      <c r="H28" s="1066"/>
      <c r="I28" s="1066"/>
      <c r="J28" s="1066"/>
      <c r="K28" s="1066"/>
      <c r="L28" s="1066"/>
      <c r="M28" s="1066"/>
      <c r="N28" s="1066"/>
      <c r="O28" s="1066"/>
      <c r="P28" s="1066"/>
      <c r="Q28" s="1066"/>
      <c r="R28" s="1066"/>
      <c r="S28" s="1066"/>
      <c r="T28" s="1066"/>
      <c r="U28" s="1066"/>
      <c r="V28" s="1066"/>
      <c r="W28" s="1066"/>
      <c r="X28" s="1066"/>
      <c r="Y28" s="1066"/>
      <c r="Z28" s="1066"/>
      <c r="AA28" s="1066"/>
      <c r="AB28" s="1066"/>
      <c r="AC28" s="1066"/>
      <c r="AD28" s="1066"/>
      <c r="AE28" s="1066"/>
      <c r="AF28" s="1066"/>
      <c r="AG28" s="1066"/>
      <c r="AH28" s="1066"/>
      <c r="AI28" s="1066"/>
      <c r="AJ28" s="1066"/>
      <c r="AK28" s="1066"/>
      <c r="AL28" s="1066"/>
      <c r="AM28" s="1066"/>
    </row>
    <row r="29" spans="1:39">
      <c r="A29" s="1066"/>
      <c r="B29" s="1066"/>
      <c r="C29" s="1066"/>
      <c r="D29" s="1066"/>
      <c r="E29" s="1066"/>
      <c r="F29" s="1066"/>
      <c r="G29" s="1066"/>
      <c r="H29" s="1066"/>
      <c r="I29" s="1066"/>
      <c r="J29" s="1066"/>
      <c r="K29" s="1066"/>
      <c r="L29" s="1066"/>
      <c r="M29" s="1066"/>
      <c r="N29" s="1066"/>
      <c r="O29" s="1066"/>
      <c r="P29" s="1066"/>
      <c r="Q29" s="1066"/>
      <c r="R29" s="1066"/>
      <c r="S29" s="1066"/>
      <c r="T29" s="1066"/>
      <c r="U29" s="1066"/>
      <c r="V29" s="1066"/>
      <c r="W29" s="1066"/>
      <c r="X29" s="1066"/>
      <c r="Y29" s="1066"/>
      <c r="Z29" s="1066"/>
      <c r="AA29" s="1066"/>
      <c r="AB29" s="1066"/>
      <c r="AC29" s="1066"/>
      <c r="AD29" s="1066"/>
      <c r="AE29" s="1066"/>
      <c r="AF29" s="1066"/>
      <c r="AG29" s="1066"/>
      <c r="AH29" s="1066"/>
      <c r="AI29" s="1066"/>
      <c r="AJ29" s="1066"/>
      <c r="AK29" s="1066"/>
      <c r="AL29" s="1066"/>
      <c r="AM29" s="1066"/>
    </row>
    <row r="30" spans="1:39">
      <c r="A30" s="1066"/>
      <c r="B30" s="1066"/>
      <c r="C30" s="1066"/>
      <c r="D30" s="1066"/>
      <c r="E30" s="1066"/>
      <c r="F30" s="1066"/>
      <c r="G30" s="1066"/>
      <c r="H30" s="1066"/>
      <c r="I30" s="1066"/>
      <c r="J30" s="1066"/>
      <c r="K30" s="1066"/>
      <c r="L30" s="1066"/>
      <c r="M30" s="1066"/>
      <c r="N30" s="1066"/>
      <c r="O30" s="1066"/>
      <c r="P30" s="1066"/>
      <c r="Q30" s="1066"/>
      <c r="R30" s="1066"/>
      <c r="S30" s="1066"/>
      <c r="T30" s="1066"/>
      <c r="U30" s="1066"/>
      <c r="V30" s="1066"/>
      <c r="W30" s="1066"/>
      <c r="X30" s="1066"/>
      <c r="Y30" s="1066"/>
      <c r="Z30" s="1066"/>
      <c r="AA30" s="1066"/>
      <c r="AB30" s="1066"/>
      <c r="AC30" s="1066"/>
      <c r="AD30" s="1066"/>
      <c r="AE30" s="1066"/>
      <c r="AF30" s="1066"/>
      <c r="AG30" s="1066"/>
      <c r="AH30" s="1066"/>
      <c r="AI30" s="1066"/>
      <c r="AJ30" s="1066"/>
      <c r="AK30" s="1066"/>
      <c r="AL30" s="1066"/>
      <c r="AM30" s="1066"/>
    </row>
    <row r="31" spans="1:39">
      <c r="A31" s="1066"/>
      <c r="B31" s="1066"/>
      <c r="C31" s="1066"/>
      <c r="D31" s="1066"/>
      <c r="E31" s="1066"/>
      <c r="F31" s="1066"/>
      <c r="G31" s="1066"/>
      <c r="H31" s="1066"/>
      <c r="I31" s="1066"/>
      <c r="J31" s="1066"/>
      <c r="K31" s="1066"/>
      <c r="L31" s="1066"/>
      <c r="M31" s="1066"/>
      <c r="N31" s="1066"/>
      <c r="O31" s="1066"/>
      <c r="P31" s="1066"/>
      <c r="Q31" s="1066"/>
      <c r="R31" s="1066"/>
      <c r="S31" s="1066"/>
      <c r="T31" s="1066"/>
      <c r="U31" s="1066"/>
      <c r="V31" s="1066"/>
      <c r="W31" s="1066"/>
      <c r="X31" s="1066"/>
      <c r="Y31" s="1066"/>
      <c r="Z31" s="1066"/>
      <c r="AA31" s="1066"/>
      <c r="AB31" s="1066"/>
      <c r="AC31" s="1066"/>
      <c r="AD31" s="1066"/>
      <c r="AE31" s="1066"/>
      <c r="AF31" s="1066"/>
      <c r="AG31" s="1066"/>
      <c r="AH31" s="1066"/>
      <c r="AI31" s="1066"/>
      <c r="AJ31" s="1066"/>
      <c r="AK31" s="1066"/>
      <c r="AL31" s="1066"/>
      <c r="AM31" s="1066"/>
    </row>
    <row r="32" spans="1:39">
      <c r="A32" s="1066"/>
      <c r="B32" s="1066"/>
      <c r="C32" s="1066"/>
      <c r="D32" s="1066"/>
      <c r="E32" s="1066"/>
      <c r="F32" s="1066"/>
      <c r="G32" s="1066"/>
      <c r="H32" s="1066"/>
      <c r="I32" s="1066"/>
      <c r="J32" s="1066"/>
      <c r="K32" s="1066"/>
      <c r="L32" s="1066"/>
      <c r="M32" s="1066"/>
      <c r="N32" s="1066"/>
      <c r="O32" s="1066"/>
      <c r="P32" s="1066"/>
      <c r="Q32" s="1066"/>
      <c r="R32" s="1066"/>
      <c r="S32" s="1066"/>
      <c r="T32" s="1066"/>
      <c r="U32" s="1066"/>
      <c r="V32" s="1066"/>
      <c r="W32" s="1066"/>
      <c r="X32" s="1066"/>
      <c r="Y32" s="1066"/>
      <c r="Z32" s="1066"/>
      <c r="AA32" s="1066"/>
      <c r="AB32" s="1066"/>
      <c r="AC32" s="1066"/>
      <c r="AD32" s="1066"/>
      <c r="AE32" s="1066"/>
      <c r="AF32" s="1066"/>
      <c r="AG32" s="1066"/>
      <c r="AH32" s="1066"/>
      <c r="AI32" s="1066"/>
      <c r="AJ32" s="1066"/>
      <c r="AK32" s="1066"/>
      <c r="AL32" s="1066"/>
      <c r="AM32" s="1066"/>
    </row>
    <row r="33" spans="1:31">
      <c r="A33" s="1066"/>
      <c r="B33" s="1066"/>
      <c r="C33" s="1066"/>
      <c r="D33" s="1066"/>
      <c r="E33" s="1066"/>
      <c r="F33" s="1066"/>
      <c r="G33" s="1066"/>
      <c r="H33" s="1066"/>
      <c r="I33" s="1066"/>
      <c r="J33" s="1066"/>
      <c r="K33" s="1066"/>
      <c r="L33" s="1066"/>
      <c r="M33" s="1066"/>
      <c r="N33" s="1066"/>
      <c r="O33" s="1066"/>
      <c r="P33" s="1066"/>
      <c r="Q33" s="1066"/>
      <c r="R33" s="1066"/>
      <c r="S33" s="1066"/>
      <c r="T33" s="1066"/>
      <c r="U33" s="1066"/>
      <c r="V33" s="1066"/>
      <c r="W33" s="1066"/>
      <c r="X33" s="1066"/>
      <c r="Y33" s="1066"/>
      <c r="Z33" s="1066"/>
      <c r="AA33" s="1066"/>
      <c r="AB33" s="1066"/>
      <c r="AC33" s="1066"/>
      <c r="AD33" s="1066"/>
      <c r="AE33" s="1066"/>
    </row>
    <row r="34" spans="1:31">
      <c r="A34" s="1066"/>
      <c r="B34" s="1066"/>
      <c r="C34" s="1066"/>
      <c r="D34" s="1066"/>
      <c r="E34" s="1066"/>
      <c r="F34" s="1066"/>
      <c r="G34" s="1066"/>
      <c r="H34" s="1066"/>
      <c r="I34" s="1066"/>
      <c r="J34" s="1066"/>
      <c r="K34" s="1066"/>
      <c r="L34" s="1066"/>
      <c r="M34" s="1066"/>
      <c r="N34" s="1066"/>
      <c r="O34" s="1066"/>
      <c r="P34" s="1066"/>
      <c r="Q34" s="1066"/>
      <c r="R34" s="1066"/>
      <c r="S34" s="1066"/>
      <c r="T34" s="1066"/>
      <c r="U34" s="1066"/>
      <c r="V34" s="1066"/>
      <c r="W34" s="1066"/>
      <c r="X34" s="1066"/>
      <c r="Y34" s="1066"/>
      <c r="Z34" s="1066"/>
      <c r="AA34" s="1066"/>
      <c r="AB34" s="1066"/>
      <c r="AC34" s="1066"/>
      <c r="AD34" s="1066"/>
      <c r="AE34" s="1066"/>
    </row>
    <row r="35" spans="1:31">
      <c r="A35" s="1066"/>
      <c r="B35" s="1066"/>
      <c r="C35" s="1066"/>
      <c r="D35" s="1066"/>
      <c r="E35" s="1066"/>
      <c r="F35" s="1066"/>
      <c r="G35" s="1066"/>
      <c r="H35" s="1066"/>
      <c r="I35" s="1066"/>
      <c r="J35" s="1066"/>
      <c r="K35" s="1066"/>
      <c r="L35" s="1066"/>
      <c r="M35" s="1066"/>
      <c r="N35" s="1066"/>
      <c r="O35" s="1066"/>
      <c r="P35" s="1066"/>
      <c r="Q35" s="1066"/>
      <c r="R35" s="1066"/>
      <c r="S35" s="1066"/>
      <c r="T35" s="1066"/>
      <c r="U35" s="1066"/>
      <c r="V35" s="1066"/>
      <c r="W35" s="1066"/>
      <c r="X35" s="1066"/>
      <c r="Y35" s="1066"/>
      <c r="Z35" s="1066"/>
      <c r="AA35" s="1066"/>
      <c r="AB35" s="1066"/>
      <c r="AC35" s="1066"/>
      <c r="AD35" s="1066"/>
      <c r="AE35" s="1066"/>
    </row>
    <row r="36" spans="1:31">
      <c r="A36" s="1066"/>
      <c r="B36" s="1066"/>
      <c r="C36" s="1066"/>
      <c r="D36" s="1066"/>
      <c r="E36" s="1066"/>
      <c r="F36" s="1066"/>
      <c r="G36" s="1066"/>
      <c r="H36" s="1066"/>
      <c r="I36" s="1066"/>
      <c r="J36" s="1066"/>
      <c r="K36" s="1066"/>
      <c r="L36" s="1066"/>
      <c r="M36" s="1066"/>
      <c r="N36" s="1066"/>
      <c r="O36" s="1066"/>
      <c r="P36" s="1066"/>
      <c r="Q36" s="1066"/>
      <c r="R36" s="1066"/>
      <c r="S36" s="1066"/>
      <c r="T36" s="1066"/>
      <c r="U36" s="1066"/>
      <c r="V36" s="1066"/>
      <c r="W36" s="1066"/>
      <c r="X36" s="1066"/>
      <c r="Y36" s="1066"/>
      <c r="Z36" s="1066"/>
      <c r="AA36" s="1066"/>
      <c r="AB36" s="1066"/>
      <c r="AC36" s="1066"/>
      <c r="AD36" s="1066"/>
      <c r="AE36" s="1066"/>
    </row>
    <row r="37" spans="1:31">
      <c r="A37" s="1066"/>
      <c r="B37" s="1066"/>
      <c r="C37" s="1066"/>
      <c r="D37" s="1066"/>
      <c r="E37" s="1066"/>
      <c r="F37" s="1066"/>
      <c r="G37" s="1066"/>
      <c r="H37" s="1066"/>
      <c r="I37" s="1066"/>
      <c r="J37" s="1066"/>
      <c r="K37" s="1066"/>
      <c r="L37" s="1066"/>
      <c r="M37" s="1066"/>
      <c r="N37" s="1066"/>
      <c r="O37" s="1066"/>
      <c r="P37" s="1066"/>
      <c r="Q37" s="1066"/>
      <c r="R37" s="1066"/>
      <c r="S37" s="1066"/>
      <c r="T37" s="1066"/>
      <c r="U37" s="1066"/>
      <c r="V37" s="1066"/>
      <c r="W37" s="1066"/>
      <c r="X37" s="1066"/>
      <c r="Y37" s="1066"/>
      <c r="Z37" s="1066"/>
      <c r="AA37" s="1066"/>
      <c r="AB37" s="1066"/>
      <c r="AC37" s="1066"/>
      <c r="AD37" s="1066"/>
      <c r="AE37" s="1066"/>
    </row>
    <row r="38" spans="1:31">
      <c r="A38" s="1066"/>
      <c r="B38" s="1066"/>
      <c r="C38" s="1066"/>
      <c r="D38" s="1066"/>
      <c r="E38" s="1066"/>
      <c r="F38" s="1066"/>
      <c r="G38" s="1066"/>
      <c r="H38" s="1066"/>
      <c r="I38" s="1066"/>
      <c r="J38" s="1066"/>
      <c r="K38" s="1066"/>
      <c r="L38" s="1066"/>
      <c r="M38" s="1066"/>
      <c r="N38" s="1066"/>
      <c r="O38" s="1066"/>
      <c r="P38" s="1066"/>
      <c r="Q38" s="1066"/>
      <c r="R38" s="1066"/>
      <c r="S38" s="1066"/>
      <c r="T38" s="1066"/>
      <c r="U38" s="1066"/>
      <c r="V38" s="1066"/>
      <c r="W38" s="1066"/>
      <c r="X38" s="1066"/>
      <c r="Y38" s="1066"/>
      <c r="Z38" s="1066"/>
      <c r="AA38" s="1066"/>
      <c r="AB38" s="1066"/>
      <c r="AC38" s="1066"/>
      <c r="AD38" s="1066"/>
      <c r="AE38" s="1066"/>
    </row>
    <row r="39" spans="1:31">
      <c r="A39" s="1066"/>
      <c r="B39" s="1066"/>
      <c r="C39" s="1066"/>
      <c r="D39" s="1066"/>
      <c r="E39" s="1066"/>
      <c r="F39" s="1066"/>
      <c r="G39" s="1066"/>
      <c r="H39" s="1066"/>
      <c r="I39" s="1066"/>
      <c r="J39" s="1066"/>
      <c r="K39" s="1066"/>
      <c r="L39" s="1066"/>
      <c r="M39" s="1066"/>
      <c r="N39" s="1066"/>
      <c r="O39" s="1066"/>
      <c r="P39" s="1066"/>
      <c r="Q39" s="1066"/>
      <c r="R39" s="1066"/>
      <c r="S39" s="1066"/>
      <c r="T39" s="1066"/>
      <c r="U39" s="1066"/>
      <c r="V39" s="1066"/>
      <c r="W39" s="1066"/>
      <c r="X39" s="1066"/>
      <c r="Y39" s="1066"/>
      <c r="Z39" s="1066"/>
      <c r="AA39" s="1066"/>
      <c r="AB39" s="1066"/>
      <c r="AC39" s="1066"/>
      <c r="AD39" s="1066"/>
      <c r="AE39" s="1066"/>
    </row>
    <row r="40" spans="1:31">
      <c r="A40" s="1066"/>
      <c r="B40" s="1066"/>
      <c r="C40" s="1066"/>
      <c r="D40" s="1066"/>
      <c r="E40" s="1066"/>
      <c r="F40" s="1066"/>
      <c r="G40" s="1066"/>
      <c r="H40" s="1066"/>
      <c r="I40" s="1066"/>
      <c r="J40" s="1066"/>
      <c r="K40" s="1066"/>
      <c r="L40" s="1066"/>
      <c r="M40" s="1066"/>
      <c r="N40" s="1066"/>
      <c r="O40" s="1066"/>
      <c r="P40" s="1066"/>
      <c r="Q40" s="1066"/>
      <c r="R40" s="1066"/>
      <c r="S40" s="1066"/>
      <c r="T40" s="1066"/>
      <c r="U40" s="1066"/>
      <c r="V40" s="1066"/>
      <c r="W40" s="1066"/>
      <c r="X40" s="1066"/>
      <c r="Y40" s="1066"/>
      <c r="Z40" s="1066"/>
      <c r="AA40" s="1066"/>
      <c r="AB40" s="1066"/>
      <c r="AC40" s="1066"/>
      <c r="AD40" s="1066"/>
      <c r="AE40" s="1066"/>
    </row>
    <row r="41" spans="1:31">
      <c r="A41" s="1066"/>
      <c r="B41" s="1066"/>
      <c r="C41" s="1066"/>
      <c r="D41" s="1066"/>
      <c r="E41" s="1066"/>
      <c r="F41" s="1066"/>
      <c r="G41" s="1066"/>
      <c r="H41" s="1066"/>
      <c r="I41" s="1066"/>
      <c r="J41" s="1066"/>
      <c r="K41" s="1066"/>
      <c r="L41" s="1066"/>
      <c r="M41" s="1066"/>
      <c r="N41" s="1066"/>
      <c r="O41" s="1066"/>
      <c r="P41" s="1066"/>
      <c r="Q41" s="1066"/>
      <c r="R41" s="1066"/>
      <c r="S41" s="1066"/>
      <c r="T41" s="1066"/>
      <c r="U41" s="1066"/>
      <c r="V41" s="1066"/>
      <c r="W41" s="1066"/>
      <c r="X41" s="1066"/>
      <c r="Y41" s="1066"/>
      <c r="Z41" s="1066"/>
      <c r="AA41" s="1066"/>
      <c r="AB41" s="1066"/>
      <c r="AC41" s="1066"/>
      <c r="AD41" s="1066"/>
      <c r="AE41" s="1066"/>
    </row>
    <row r="42" spans="1:31">
      <c r="A42" s="1066"/>
      <c r="B42" s="1066"/>
      <c r="C42" s="1066"/>
      <c r="D42" s="1066"/>
      <c r="E42" s="1066"/>
      <c r="F42" s="1066"/>
      <c r="G42" s="1066"/>
      <c r="H42" s="1066"/>
      <c r="I42" s="1066"/>
      <c r="J42" s="1066"/>
      <c r="K42" s="1066"/>
      <c r="L42" s="1066"/>
      <c r="M42" s="1066"/>
      <c r="N42" s="1066"/>
      <c r="O42" s="1066"/>
      <c r="P42" s="1066"/>
      <c r="Q42" s="1066"/>
      <c r="R42" s="1066"/>
      <c r="S42" s="1066"/>
      <c r="T42" s="1066"/>
      <c r="U42" s="1066"/>
      <c r="V42" s="1066"/>
      <c r="W42" s="1066"/>
      <c r="X42" s="1066"/>
      <c r="Y42" s="1066"/>
      <c r="Z42" s="1066"/>
      <c r="AA42" s="1066"/>
      <c r="AB42" s="1066"/>
      <c r="AC42" s="1066"/>
      <c r="AD42" s="1066"/>
      <c r="AE42" s="1066"/>
    </row>
    <row r="43" spans="1:31">
      <c r="A43" s="1066"/>
      <c r="B43" s="1066"/>
      <c r="C43" s="1066"/>
      <c r="D43" s="1066"/>
      <c r="E43" s="1066"/>
      <c r="F43" s="1066"/>
      <c r="G43" s="1066"/>
      <c r="H43" s="1066"/>
      <c r="I43" s="1066"/>
      <c r="J43" s="1066"/>
      <c r="K43" s="1066"/>
      <c r="L43" s="1066"/>
      <c r="M43" s="1066"/>
      <c r="N43" s="1066"/>
      <c r="O43" s="1066"/>
      <c r="P43" s="1066"/>
      <c r="Q43" s="1066"/>
      <c r="R43" s="1066"/>
      <c r="S43" s="1066"/>
      <c r="T43" s="1066"/>
      <c r="U43" s="1066"/>
      <c r="V43" s="1066"/>
      <c r="W43" s="1066"/>
      <c r="X43" s="1066"/>
      <c r="Y43" s="1066"/>
      <c r="Z43" s="1066"/>
      <c r="AA43" s="1066"/>
      <c r="AB43" s="1066"/>
      <c r="AC43" s="1066"/>
      <c r="AD43" s="1066"/>
      <c r="AE43" s="1066"/>
    </row>
    <row r="44" spans="1:31">
      <c r="A44" s="1066"/>
      <c r="B44" s="1066"/>
      <c r="C44" s="1066"/>
      <c r="D44" s="1066"/>
      <c r="E44" s="1066"/>
      <c r="F44" s="1066"/>
      <c r="G44" s="1066"/>
      <c r="H44" s="1066"/>
      <c r="I44" s="1066"/>
      <c r="J44" s="1066"/>
      <c r="K44" s="1066"/>
      <c r="L44" s="1066"/>
      <c r="M44" s="1066"/>
      <c r="N44" s="1066"/>
      <c r="O44" s="1066"/>
      <c r="P44" s="1066"/>
      <c r="Q44" s="1066"/>
      <c r="R44" s="1066"/>
      <c r="S44" s="1066"/>
      <c r="T44" s="1066"/>
      <c r="U44" s="1066"/>
      <c r="V44" s="1066"/>
      <c r="W44" s="1066"/>
      <c r="X44" s="1066"/>
      <c r="Y44" s="1066"/>
      <c r="Z44" s="1066"/>
      <c r="AA44" s="1066"/>
      <c r="AB44" s="1066"/>
      <c r="AC44" s="1066"/>
      <c r="AD44" s="1066"/>
      <c r="AE44" s="1066"/>
    </row>
    <row r="45" spans="1:31">
      <c r="A45" s="1066"/>
      <c r="B45" s="1066"/>
      <c r="C45" s="1066"/>
      <c r="D45" s="1066"/>
      <c r="E45" s="1066"/>
      <c r="F45" s="1066"/>
      <c r="G45" s="1066"/>
      <c r="H45" s="1066"/>
      <c r="I45" s="1066"/>
      <c r="J45" s="1066"/>
      <c r="K45" s="1066"/>
      <c r="L45" s="1066"/>
      <c r="M45" s="1066"/>
      <c r="N45" s="1066"/>
      <c r="O45" s="1066"/>
      <c r="P45" s="1066"/>
      <c r="Q45" s="1066"/>
      <c r="R45" s="1066"/>
      <c r="S45" s="1066"/>
      <c r="T45" s="1066"/>
      <c r="U45" s="1066"/>
      <c r="V45" s="1066"/>
      <c r="W45" s="1066"/>
      <c r="X45" s="1066"/>
      <c r="Y45" s="1066"/>
      <c r="Z45" s="1066"/>
      <c r="AA45" s="1066"/>
      <c r="AB45" s="1066"/>
      <c r="AC45" s="1066"/>
      <c r="AD45" s="1066"/>
      <c r="AE45" s="1066"/>
    </row>
    <row r="46" spans="1:31">
      <c r="A46" s="1066"/>
      <c r="B46" s="1066"/>
      <c r="C46" s="1066"/>
      <c r="D46" s="1066"/>
      <c r="E46" s="1066"/>
      <c r="F46" s="1066"/>
      <c r="G46" s="1066"/>
      <c r="H46" s="1066"/>
      <c r="I46" s="1066"/>
      <c r="J46" s="1066"/>
      <c r="K46" s="1066"/>
      <c r="L46" s="1066"/>
      <c r="M46" s="1066"/>
      <c r="N46" s="1066"/>
      <c r="O46" s="1066"/>
      <c r="P46" s="1066"/>
      <c r="Q46" s="1066"/>
      <c r="R46" s="1066"/>
      <c r="S46" s="1066"/>
      <c r="T46" s="1066"/>
      <c r="U46" s="1066"/>
      <c r="V46" s="1066"/>
      <c r="W46" s="1066"/>
      <c r="X46" s="1066"/>
      <c r="Y46" s="1066"/>
      <c r="Z46" s="1066"/>
      <c r="AA46" s="1066"/>
      <c r="AB46" s="1066"/>
      <c r="AC46" s="1066"/>
      <c r="AD46" s="1066"/>
      <c r="AE46" s="1066"/>
    </row>
    <row r="47" spans="1:31">
      <c r="A47" s="1066"/>
      <c r="B47" s="1066"/>
      <c r="C47" s="1066"/>
      <c r="D47" s="1066"/>
      <c r="E47" s="1066"/>
      <c r="F47" s="1066"/>
      <c r="G47" s="1066"/>
      <c r="H47" s="1066"/>
      <c r="I47" s="1066"/>
      <c r="J47" s="1066"/>
      <c r="K47" s="1066"/>
      <c r="L47" s="1066"/>
      <c r="M47" s="1066"/>
      <c r="N47" s="1066"/>
      <c r="O47" s="1066"/>
      <c r="P47" s="1066"/>
      <c r="Q47" s="1066"/>
      <c r="R47" s="1066"/>
      <c r="S47" s="1066"/>
      <c r="T47" s="1066"/>
      <c r="U47" s="1066"/>
      <c r="V47" s="1066"/>
      <c r="W47" s="1066"/>
      <c r="X47" s="1066"/>
      <c r="Y47" s="1066"/>
      <c r="Z47" s="1066"/>
      <c r="AA47" s="1066"/>
      <c r="AB47" s="1066"/>
      <c r="AC47" s="1066"/>
      <c r="AD47" s="1066"/>
      <c r="AE47" s="1066"/>
    </row>
    <row r="48" spans="1:31">
      <c r="A48" s="1066"/>
      <c r="B48" s="1066"/>
      <c r="C48" s="1066"/>
      <c r="D48" s="1066"/>
      <c r="E48" s="1066"/>
      <c r="F48" s="1066"/>
      <c r="G48" s="1066"/>
      <c r="H48" s="1066"/>
      <c r="I48" s="1066"/>
      <c r="J48" s="1066"/>
      <c r="K48" s="1066"/>
      <c r="L48" s="1066"/>
      <c r="M48" s="1066"/>
      <c r="N48" s="1066"/>
      <c r="O48" s="1066"/>
      <c r="P48" s="1066"/>
      <c r="Q48" s="1066"/>
      <c r="R48" s="1066"/>
      <c r="S48" s="1066"/>
      <c r="T48" s="1066"/>
      <c r="U48" s="1066"/>
      <c r="V48" s="1066"/>
      <c r="W48" s="1066"/>
      <c r="X48" s="1066"/>
      <c r="Y48" s="1066"/>
      <c r="Z48" s="1066"/>
      <c r="AA48" s="1066"/>
      <c r="AB48" s="1066"/>
      <c r="AC48" s="1066"/>
      <c r="AD48" s="1066"/>
      <c r="AE48" s="1066"/>
    </row>
    <row r="49" spans="1:31">
      <c r="A49" s="1066"/>
      <c r="B49" s="1066"/>
      <c r="C49" s="1066"/>
      <c r="D49" s="1066"/>
      <c r="E49" s="1066"/>
      <c r="F49" s="1066"/>
      <c r="G49" s="1066"/>
      <c r="H49" s="1066"/>
      <c r="I49" s="1066"/>
      <c r="J49" s="1066"/>
      <c r="K49" s="1066"/>
      <c r="L49" s="1066"/>
      <c r="M49" s="1066"/>
      <c r="N49" s="1066"/>
      <c r="O49" s="1066"/>
      <c r="P49" s="1066"/>
      <c r="Q49" s="1066"/>
      <c r="R49" s="1066"/>
      <c r="S49" s="1066"/>
      <c r="T49" s="1066"/>
      <c r="U49" s="1066"/>
      <c r="V49" s="1066"/>
      <c r="W49" s="1066"/>
      <c r="X49" s="1066"/>
      <c r="Y49" s="1066"/>
      <c r="Z49" s="1066"/>
      <c r="AA49" s="1066"/>
      <c r="AB49" s="1066"/>
      <c r="AC49" s="1066"/>
      <c r="AD49" s="1066"/>
      <c r="AE49" s="1066"/>
    </row>
    <row r="50" spans="1:31">
      <c r="A50" s="1066"/>
      <c r="B50" s="1066"/>
      <c r="C50" s="1066"/>
      <c r="D50" s="1066"/>
      <c r="E50" s="1066"/>
      <c r="F50" s="1066"/>
      <c r="G50" s="1066"/>
      <c r="H50" s="1066"/>
      <c r="I50" s="1066"/>
      <c r="J50" s="1066"/>
      <c r="K50" s="1066"/>
      <c r="L50" s="1066"/>
      <c r="M50" s="1066"/>
      <c r="N50" s="1066"/>
      <c r="O50" s="1066"/>
      <c r="P50" s="1066"/>
      <c r="Q50" s="1066"/>
      <c r="R50" s="1066"/>
      <c r="S50" s="1066"/>
      <c r="T50" s="1066"/>
      <c r="U50" s="1066"/>
      <c r="V50" s="1066"/>
      <c r="W50" s="1066"/>
      <c r="X50" s="1066"/>
      <c r="Y50" s="1066"/>
      <c r="Z50" s="1066"/>
      <c r="AA50" s="1066"/>
      <c r="AB50" s="1066"/>
      <c r="AC50" s="1066"/>
      <c r="AD50" s="1066"/>
      <c r="AE50" s="1066"/>
    </row>
    <row r="51" spans="1:31">
      <c r="A51" s="1066"/>
      <c r="B51" s="1066"/>
      <c r="C51" s="1066"/>
      <c r="D51" s="1066"/>
      <c r="E51" s="1066"/>
      <c r="F51" s="1066"/>
      <c r="G51" s="1066"/>
      <c r="H51" s="1066"/>
      <c r="I51" s="1066"/>
      <c r="J51" s="1066"/>
      <c r="K51" s="1066"/>
      <c r="L51" s="1066"/>
      <c r="M51" s="1066"/>
      <c r="N51" s="1066"/>
      <c r="O51" s="1066"/>
      <c r="P51" s="1066"/>
      <c r="Q51" s="1066"/>
      <c r="R51" s="1066"/>
      <c r="S51" s="1066"/>
      <c r="T51" s="1066"/>
      <c r="U51" s="1066"/>
      <c r="V51" s="1066"/>
      <c r="W51" s="1066"/>
      <c r="X51" s="1066"/>
      <c r="Y51" s="1066"/>
      <c r="Z51" s="1066"/>
      <c r="AA51" s="1066"/>
      <c r="AB51" s="1066"/>
      <c r="AC51" s="1066"/>
      <c r="AD51" s="1066"/>
      <c r="AE51" s="1066"/>
    </row>
    <row r="52" spans="1:31">
      <c r="A52" s="1066"/>
      <c r="B52" s="1066"/>
      <c r="C52" s="1066"/>
      <c r="D52" s="1066"/>
      <c r="E52" s="1066"/>
      <c r="F52" s="1066"/>
      <c r="G52" s="1066"/>
      <c r="H52" s="1066"/>
      <c r="I52" s="1066"/>
      <c r="J52" s="1066"/>
      <c r="K52" s="1066"/>
      <c r="L52" s="1066"/>
      <c r="M52" s="1066"/>
      <c r="N52" s="1066"/>
      <c r="O52" s="1066"/>
      <c r="P52" s="1066"/>
      <c r="Q52" s="1066"/>
      <c r="R52" s="1066"/>
      <c r="S52" s="1066"/>
      <c r="T52" s="1066"/>
      <c r="U52" s="1066"/>
      <c r="V52" s="1066"/>
      <c r="W52" s="1066"/>
      <c r="X52" s="1066"/>
      <c r="Y52" s="1066"/>
      <c r="Z52" s="1066"/>
      <c r="AA52" s="1066"/>
      <c r="AB52" s="1066"/>
      <c r="AC52" s="1066"/>
      <c r="AD52" s="1066"/>
      <c r="AE52" s="1066"/>
    </row>
    <row r="53" spans="1:31">
      <c r="A53" s="1066"/>
      <c r="B53" s="1066"/>
      <c r="C53" s="1066"/>
      <c r="D53" s="1066"/>
      <c r="E53" s="1066"/>
      <c r="F53" s="1066"/>
      <c r="G53" s="1066"/>
      <c r="H53" s="1066"/>
      <c r="I53" s="1066"/>
      <c r="J53" s="1066"/>
      <c r="K53" s="1066"/>
      <c r="L53" s="1066"/>
      <c r="M53" s="1066"/>
      <c r="N53" s="1066"/>
      <c r="O53" s="1066"/>
      <c r="P53" s="1066"/>
      <c r="Q53" s="1066"/>
      <c r="R53" s="1066"/>
      <c r="S53" s="1066"/>
      <c r="T53" s="1066"/>
      <c r="U53" s="1066"/>
      <c r="V53" s="1066"/>
      <c r="W53" s="1066"/>
      <c r="X53" s="1066"/>
      <c r="Y53" s="1066"/>
      <c r="Z53" s="1066"/>
      <c r="AA53" s="1066"/>
      <c r="AB53" s="1066"/>
      <c r="AC53" s="1066"/>
      <c r="AD53" s="1066"/>
      <c r="AE53" s="1066"/>
    </row>
    <row r="54" spans="1:31">
      <c r="A54" s="1066"/>
      <c r="B54" s="1066"/>
      <c r="C54" s="1066"/>
      <c r="D54" s="1066"/>
      <c r="E54" s="1066"/>
      <c r="F54" s="1066"/>
      <c r="G54" s="1066"/>
      <c r="H54" s="1066"/>
      <c r="I54" s="1066"/>
      <c r="J54" s="1066"/>
      <c r="K54" s="1066"/>
      <c r="L54" s="1066"/>
      <c r="M54" s="1066"/>
      <c r="N54" s="1066"/>
      <c r="O54" s="1066"/>
      <c r="P54" s="1066"/>
      <c r="Q54" s="1066"/>
      <c r="R54" s="1066"/>
      <c r="S54" s="1066"/>
      <c r="T54" s="1066"/>
      <c r="U54" s="1066"/>
      <c r="V54" s="1066"/>
      <c r="W54" s="1066"/>
      <c r="X54" s="1066"/>
      <c r="Y54" s="1066"/>
      <c r="Z54" s="1066"/>
      <c r="AA54" s="1066"/>
      <c r="AB54" s="1066"/>
      <c r="AC54" s="1066"/>
      <c r="AD54" s="1066"/>
      <c r="AE54" s="1066"/>
    </row>
    <row r="55" spans="1:31">
      <c r="A55" s="1066"/>
      <c r="B55" s="1066"/>
      <c r="C55" s="1066"/>
      <c r="D55" s="1066"/>
      <c r="E55" s="1066"/>
      <c r="F55" s="1066"/>
      <c r="G55" s="1066"/>
      <c r="H55" s="1066"/>
      <c r="I55" s="1066"/>
      <c r="J55" s="1066"/>
      <c r="K55" s="1066"/>
      <c r="L55" s="1066"/>
      <c r="M55" s="1066"/>
      <c r="N55" s="1066"/>
      <c r="O55" s="1066"/>
      <c r="P55" s="1066"/>
      <c r="Q55" s="1066"/>
      <c r="R55" s="1066"/>
      <c r="S55" s="1066"/>
      <c r="T55" s="1066"/>
      <c r="U55" s="1066"/>
      <c r="V55" s="1066"/>
      <c r="W55" s="1066"/>
      <c r="X55" s="1066"/>
      <c r="Y55" s="1066"/>
      <c r="Z55" s="1066"/>
      <c r="AA55" s="1066"/>
      <c r="AB55" s="1066"/>
      <c r="AC55" s="1066"/>
      <c r="AD55" s="1066"/>
      <c r="AE55" s="1066"/>
    </row>
    <row r="56" spans="1:31">
      <c r="A56" s="1066"/>
      <c r="B56" s="1066"/>
      <c r="C56" s="1066"/>
      <c r="D56" s="1066"/>
      <c r="E56" s="1066"/>
      <c r="F56" s="1066"/>
      <c r="G56" s="1066"/>
      <c r="H56" s="1066"/>
      <c r="I56" s="1066"/>
      <c r="J56" s="1066"/>
      <c r="K56" s="1066"/>
      <c r="L56" s="1066"/>
      <c r="M56" s="1066"/>
      <c r="N56" s="1066"/>
      <c r="O56" s="1066"/>
      <c r="P56" s="1066"/>
      <c r="Q56" s="1066"/>
      <c r="R56" s="1066"/>
      <c r="S56" s="1066"/>
      <c r="T56" s="1066"/>
      <c r="U56" s="1066"/>
      <c r="V56" s="1066"/>
      <c r="W56" s="1066"/>
      <c r="X56" s="1066"/>
      <c r="Y56" s="1066"/>
      <c r="Z56" s="1066"/>
      <c r="AA56" s="1066"/>
      <c r="AB56" s="1066"/>
      <c r="AC56" s="1066"/>
      <c r="AD56" s="1066"/>
      <c r="AE56" s="1066"/>
    </row>
    <row r="57" spans="1:31">
      <c r="A57" s="1066"/>
      <c r="B57" s="1066"/>
      <c r="C57" s="1066"/>
      <c r="D57" s="1066"/>
      <c r="E57" s="1066"/>
      <c r="F57" s="1066"/>
      <c r="G57" s="1066"/>
      <c r="H57" s="1066"/>
      <c r="I57" s="1066"/>
      <c r="J57" s="1066"/>
      <c r="K57" s="1066"/>
      <c r="L57" s="1066"/>
      <c r="M57" s="1066"/>
      <c r="N57" s="1066"/>
      <c r="O57" s="1066"/>
      <c r="P57" s="1066"/>
      <c r="Q57" s="1066"/>
      <c r="R57" s="1066"/>
      <c r="S57" s="1066"/>
      <c r="T57" s="1066"/>
      <c r="U57" s="1066"/>
      <c r="V57" s="1066"/>
      <c r="W57" s="1066"/>
      <c r="X57" s="1066"/>
      <c r="Y57" s="1066"/>
      <c r="Z57" s="1066"/>
      <c r="AA57" s="1066"/>
      <c r="AB57" s="1066"/>
      <c r="AC57" s="1066"/>
      <c r="AD57" s="1066"/>
      <c r="AE57" s="1066"/>
    </row>
    <row r="58" spans="1:31">
      <c r="A58" s="1066"/>
      <c r="B58" s="1066"/>
      <c r="C58" s="1066"/>
      <c r="D58" s="1066"/>
      <c r="E58" s="1066"/>
      <c r="F58" s="1066"/>
      <c r="G58" s="1066"/>
      <c r="H58" s="1066"/>
      <c r="I58" s="1066"/>
      <c r="J58" s="1066"/>
      <c r="K58" s="1066"/>
      <c r="L58" s="1066"/>
      <c r="M58" s="1066"/>
      <c r="N58" s="1066"/>
      <c r="O58" s="1066"/>
      <c r="P58" s="1066"/>
      <c r="Q58" s="1066"/>
      <c r="R58" s="1066"/>
      <c r="S58" s="1066"/>
      <c r="T58" s="1066"/>
      <c r="U58" s="1066"/>
      <c r="V58" s="1066"/>
      <c r="W58" s="1066"/>
      <c r="X58" s="1066"/>
      <c r="Y58" s="1066"/>
      <c r="Z58" s="1066"/>
      <c r="AA58" s="1066"/>
      <c r="AB58" s="1066"/>
      <c r="AC58" s="1066"/>
      <c r="AD58" s="1066"/>
      <c r="AE58" s="1066"/>
    </row>
    <row r="59" spans="1:31">
      <c r="A59" s="1066"/>
      <c r="B59" s="1066"/>
      <c r="C59" s="1066"/>
      <c r="D59" s="1066"/>
      <c r="E59" s="1066"/>
      <c r="F59" s="1066"/>
      <c r="G59" s="1066"/>
      <c r="H59" s="1066"/>
      <c r="I59" s="1066"/>
      <c r="J59" s="1066"/>
      <c r="K59" s="1066"/>
      <c r="L59" s="1066"/>
      <c r="M59" s="1066"/>
      <c r="N59" s="1066"/>
      <c r="O59" s="1066"/>
      <c r="P59" s="1066"/>
      <c r="Q59" s="1066"/>
      <c r="R59" s="1066"/>
      <c r="S59" s="1066"/>
      <c r="T59" s="1066"/>
      <c r="U59" s="1066"/>
      <c r="V59" s="1066"/>
      <c r="W59" s="1066"/>
      <c r="X59" s="1066"/>
      <c r="Y59" s="1066"/>
      <c r="Z59" s="1066"/>
      <c r="AA59" s="1066"/>
      <c r="AB59" s="1066"/>
      <c r="AC59" s="1066"/>
      <c r="AD59" s="1066"/>
      <c r="AE59" s="1066"/>
    </row>
    <row r="60" spans="1:31">
      <c r="A60" s="1066"/>
      <c r="B60" s="1066"/>
      <c r="C60" s="1066"/>
      <c r="D60" s="1066"/>
      <c r="E60" s="1066"/>
      <c r="F60" s="1066"/>
      <c r="G60" s="1066"/>
      <c r="H60" s="1066"/>
      <c r="I60" s="1066"/>
      <c r="J60" s="1066"/>
      <c r="K60" s="1066"/>
      <c r="L60" s="1066"/>
      <c r="M60" s="1066"/>
      <c r="N60" s="1066"/>
      <c r="O60" s="1066"/>
      <c r="P60" s="1066"/>
      <c r="Q60" s="1066"/>
      <c r="R60" s="1066"/>
      <c r="S60" s="1066"/>
      <c r="T60" s="1066"/>
      <c r="U60" s="1066"/>
      <c r="V60" s="1066"/>
      <c r="W60" s="1066"/>
      <c r="X60" s="1066"/>
      <c r="Y60" s="1066"/>
      <c r="Z60" s="1066"/>
      <c r="AA60" s="1066"/>
      <c r="AB60" s="1066"/>
      <c r="AC60" s="1066"/>
      <c r="AD60" s="1066"/>
      <c r="AE60" s="1066"/>
    </row>
    <row r="61" spans="1:31">
      <c r="A61" s="1066"/>
      <c r="B61" s="1066"/>
      <c r="C61" s="1066"/>
      <c r="D61" s="1066"/>
      <c r="E61" s="1066"/>
      <c r="F61" s="1066"/>
      <c r="G61" s="1066"/>
      <c r="H61" s="1066"/>
      <c r="I61" s="1066"/>
      <c r="J61" s="1066"/>
      <c r="K61" s="1066"/>
      <c r="L61" s="1066"/>
      <c r="M61" s="1066"/>
      <c r="N61" s="1066"/>
      <c r="O61" s="1066"/>
      <c r="P61" s="1066"/>
      <c r="Q61" s="1066"/>
      <c r="R61" s="1066"/>
      <c r="S61" s="1066"/>
      <c r="T61" s="1066"/>
      <c r="U61" s="1066"/>
      <c r="V61" s="1066"/>
      <c r="W61" s="1066"/>
      <c r="X61" s="1066"/>
      <c r="Y61" s="1066"/>
      <c r="Z61" s="1066"/>
      <c r="AA61" s="1066"/>
      <c r="AB61" s="1066"/>
      <c r="AC61" s="1066"/>
      <c r="AD61" s="1066"/>
      <c r="AE61" s="1066"/>
    </row>
    <row r="62" spans="1:31">
      <c r="A62" s="1066"/>
      <c r="B62" s="1066"/>
      <c r="C62" s="1066"/>
      <c r="D62" s="1066"/>
      <c r="E62" s="1066"/>
      <c r="F62" s="1066"/>
      <c r="G62" s="1066"/>
      <c r="H62" s="1066"/>
      <c r="I62" s="1066"/>
      <c r="J62" s="1066"/>
      <c r="K62" s="1066"/>
      <c r="L62" s="1066"/>
      <c r="M62" s="1066"/>
      <c r="N62" s="1066"/>
      <c r="O62" s="1066"/>
      <c r="P62" s="1066"/>
      <c r="Q62" s="1066"/>
      <c r="R62" s="1066"/>
      <c r="S62" s="1066"/>
      <c r="T62" s="1066"/>
      <c r="U62" s="1066"/>
      <c r="V62" s="1066"/>
      <c r="W62" s="1066"/>
      <c r="X62" s="1066"/>
      <c r="Y62" s="1066"/>
      <c r="Z62" s="1066"/>
      <c r="AA62" s="1066"/>
      <c r="AB62" s="1066"/>
      <c r="AC62" s="1066"/>
      <c r="AD62" s="1066"/>
      <c r="AE62" s="1066"/>
    </row>
    <row r="63" spans="1:31">
      <c r="A63" s="1066"/>
      <c r="B63" s="1066"/>
      <c r="C63" s="1066"/>
      <c r="D63" s="1066"/>
      <c r="E63" s="1066"/>
      <c r="F63" s="1066"/>
      <c r="G63" s="1066"/>
      <c r="H63" s="1066"/>
      <c r="I63" s="1066"/>
      <c r="J63" s="1066"/>
      <c r="K63" s="1066"/>
      <c r="L63" s="1066"/>
      <c r="M63" s="1066"/>
      <c r="N63" s="1066"/>
      <c r="O63" s="1066"/>
      <c r="P63" s="1066"/>
      <c r="Q63" s="1066"/>
      <c r="R63" s="1066"/>
      <c r="S63" s="1066"/>
      <c r="T63" s="1066"/>
      <c r="U63" s="1066"/>
      <c r="V63" s="1066"/>
      <c r="W63" s="1066"/>
      <c r="X63" s="1066"/>
      <c r="Y63" s="1066"/>
      <c r="Z63" s="1066"/>
      <c r="AA63" s="1066"/>
      <c r="AB63" s="1066"/>
      <c r="AC63" s="1066"/>
      <c r="AD63" s="1066"/>
      <c r="AE63" s="1066"/>
    </row>
    <row r="64" spans="1:31">
      <c r="A64" s="1066"/>
      <c r="B64" s="1066"/>
      <c r="C64" s="1066"/>
      <c r="D64" s="1066"/>
      <c r="E64" s="1066"/>
      <c r="F64" s="1066"/>
      <c r="G64" s="1066"/>
      <c r="H64" s="1066"/>
      <c r="I64" s="1066"/>
      <c r="J64" s="1066"/>
      <c r="K64" s="1066"/>
      <c r="L64" s="1066"/>
      <c r="M64" s="1066"/>
      <c r="N64" s="1066"/>
      <c r="O64" s="1066"/>
      <c r="P64" s="1066"/>
      <c r="Q64" s="1066"/>
      <c r="R64" s="1066"/>
      <c r="S64" s="1066"/>
      <c r="T64" s="1066"/>
      <c r="U64" s="1066"/>
      <c r="V64" s="1066"/>
      <c r="W64" s="1066"/>
      <c r="X64" s="1066"/>
      <c r="Y64" s="1066"/>
      <c r="Z64" s="1066"/>
      <c r="AA64" s="1066"/>
      <c r="AB64" s="1066"/>
      <c r="AC64" s="1066"/>
      <c r="AD64" s="1066"/>
      <c r="AE64" s="1066"/>
    </row>
    <row r="65" spans="1:31">
      <c r="A65" s="1066"/>
      <c r="B65" s="1066"/>
      <c r="C65" s="1066"/>
      <c r="D65" s="1066"/>
      <c r="E65" s="1066"/>
      <c r="F65" s="1066"/>
      <c r="G65" s="1066"/>
      <c r="H65" s="1066"/>
      <c r="I65" s="1066"/>
      <c r="J65" s="1066"/>
      <c r="K65" s="1066"/>
      <c r="L65" s="1066"/>
      <c r="M65" s="1066"/>
      <c r="N65" s="1066"/>
      <c r="O65" s="1066"/>
      <c r="P65" s="1066"/>
      <c r="Q65" s="1066"/>
      <c r="R65" s="1066"/>
      <c r="S65" s="1066"/>
      <c r="T65" s="1066"/>
      <c r="U65" s="1066"/>
      <c r="V65" s="1066"/>
      <c r="W65" s="1066"/>
      <c r="X65" s="1066"/>
      <c r="Y65" s="1066"/>
      <c r="Z65" s="1066"/>
      <c r="AA65" s="1066"/>
      <c r="AB65" s="1066"/>
      <c r="AC65" s="1066"/>
      <c r="AD65" s="1066"/>
      <c r="AE65" s="1066"/>
    </row>
    <row r="66" spans="1:31">
      <c r="A66" s="1066"/>
      <c r="B66" s="1066"/>
      <c r="C66" s="1066"/>
      <c r="D66" s="1066"/>
      <c r="E66" s="1066"/>
      <c r="F66" s="1066"/>
      <c r="G66" s="1066"/>
      <c r="H66" s="1066"/>
      <c r="I66" s="1066"/>
      <c r="J66" s="1066"/>
      <c r="K66" s="1066"/>
      <c r="L66" s="1066"/>
      <c r="M66" s="1066"/>
      <c r="N66" s="1066"/>
      <c r="O66" s="1066"/>
      <c r="P66" s="1066"/>
      <c r="Q66" s="1066"/>
      <c r="R66" s="1066"/>
      <c r="S66" s="1066"/>
      <c r="T66" s="1066"/>
      <c r="U66" s="1066"/>
      <c r="V66" s="1066"/>
      <c r="W66" s="1066"/>
      <c r="X66" s="1066"/>
      <c r="Y66" s="1066"/>
      <c r="Z66" s="1066"/>
      <c r="AA66" s="1066"/>
      <c r="AB66" s="1066"/>
      <c r="AC66" s="1066"/>
      <c r="AD66" s="1066"/>
      <c r="AE66" s="1066"/>
    </row>
    <row r="67" spans="1:31">
      <c r="A67" s="1066"/>
      <c r="B67" s="1066"/>
      <c r="C67" s="1066"/>
      <c r="D67" s="1066"/>
      <c r="E67" s="1066"/>
      <c r="F67" s="1066"/>
      <c r="G67" s="1066"/>
      <c r="H67" s="1066"/>
      <c r="I67" s="1066"/>
      <c r="J67" s="1066"/>
      <c r="K67" s="1066"/>
      <c r="L67" s="1066"/>
      <c r="M67" s="1066"/>
      <c r="N67" s="1066"/>
      <c r="O67" s="1066"/>
      <c r="P67" s="1066"/>
      <c r="Q67" s="1066"/>
      <c r="R67" s="1066"/>
      <c r="S67" s="1066"/>
      <c r="T67" s="1066"/>
      <c r="U67" s="1066"/>
      <c r="V67" s="1066"/>
      <c r="W67" s="1066"/>
      <c r="X67" s="1066"/>
      <c r="Y67" s="1066"/>
      <c r="Z67" s="1066"/>
      <c r="AA67" s="1066"/>
      <c r="AB67" s="1066"/>
      <c r="AC67" s="1066"/>
      <c r="AD67" s="1066"/>
      <c r="AE67" s="1066"/>
    </row>
    <row r="68" spans="1:31">
      <c r="A68" s="1066"/>
      <c r="B68" s="1066"/>
      <c r="C68" s="1066"/>
      <c r="D68" s="1066"/>
      <c r="E68" s="1066"/>
      <c r="F68" s="1066"/>
      <c r="G68" s="1066"/>
      <c r="H68" s="1066"/>
      <c r="I68" s="1066"/>
      <c r="J68" s="1066"/>
      <c r="K68" s="1066"/>
      <c r="L68" s="1066"/>
      <c r="M68" s="1066"/>
      <c r="N68" s="1066"/>
      <c r="O68" s="1066"/>
      <c r="P68" s="1066"/>
      <c r="Q68" s="1066"/>
      <c r="R68" s="1066"/>
      <c r="S68" s="1066"/>
      <c r="T68" s="1066"/>
      <c r="U68" s="1066"/>
      <c r="V68" s="1066"/>
      <c r="W68" s="1066"/>
      <c r="X68" s="1066"/>
      <c r="Y68" s="1066"/>
      <c r="Z68" s="1066"/>
      <c r="AA68" s="1066"/>
      <c r="AB68" s="1066"/>
      <c r="AC68" s="1066"/>
      <c r="AD68" s="1066"/>
      <c r="AE68" s="1066"/>
    </row>
    <row r="69" spans="1:31">
      <c r="A69" s="1066"/>
      <c r="B69" s="1066"/>
      <c r="C69" s="1066"/>
      <c r="D69" s="1066"/>
      <c r="E69" s="1066"/>
      <c r="F69" s="1066"/>
      <c r="G69" s="1066"/>
      <c r="H69" s="1066"/>
      <c r="I69" s="1066"/>
      <c r="J69" s="1066"/>
      <c r="K69" s="1066"/>
      <c r="L69" s="1066"/>
      <c r="M69" s="1066"/>
      <c r="N69" s="1066"/>
      <c r="O69" s="1066"/>
      <c r="P69" s="1066"/>
      <c r="Q69" s="1066"/>
      <c r="R69" s="1066"/>
      <c r="S69" s="1066"/>
      <c r="T69" s="1066"/>
      <c r="U69" s="1066"/>
      <c r="V69" s="1066"/>
      <c r="W69" s="1066"/>
      <c r="X69" s="1066"/>
      <c r="Y69" s="1066"/>
      <c r="Z69" s="1066"/>
      <c r="AA69" s="1066"/>
      <c r="AB69" s="1066"/>
      <c r="AC69" s="1066"/>
      <c r="AD69" s="1066"/>
      <c r="AE69" s="1066"/>
    </row>
    <row r="70" spans="1:31">
      <c r="A70" s="1066"/>
      <c r="B70" s="1066"/>
      <c r="C70" s="1066"/>
      <c r="D70" s="1066"/>
      <c r="E70" s="1066"/>
      <c r="F70" s="1066"/>
      <c r="G70" s="1066"/>
      <c r="H70" s="1066"/>
      <c r="I70" s="1066"/>
      <c r="J70" s="1066"/>
      <c r="K70" s="1066"/>
      <c r="L70" s="1066"/>
      <c r="M70" s="1066"/>
      <c r="N70" s="1066"/>
      <c r="O70" s="1066"/>
      <c r="P70" s="1066"/>
      <c r="Q70" s="1066"/>
      <c r="R70" s="1066"/>
      <c r="S70" s="1066"/>
      <c r="T70" s="1066"/>
      <c r="U70" s="1066"/>
      <c r="V70" s="1066"/>
      <c r="W70" s="1066"/>
      <c r="X70" s="1066"/>
      <c r="Y70" s="1066"/>
      <c r="Z70" s="1066"/>
      <c r="AA70" s="1066"/>
      <c r="AB70" s="1066"/>
      <c r="AC70" s="1066"/>
      <c r="AD70" s="1066"/>
      <c r="AE70" s="1066"/>
    </row>
    <row r="71" spans="1:31">
      <c r="A71" s="1066"/>
      <c r="B71" s="1066"/>
      <c r="C71" s="1066"/>
      <c r="D71" s="1066"/>
      <c r="E71" s="1066"/>
      <c r="F71" s="1066"/>
      <c r="G71" s="1066"/>
      <c r="H71" s="1066"/>
      <c r="I71" s="1066"/>
      <c r="J71" s="1066"/>
      <c r="K71" s="1066"/>
      <c r="L71" s="1066"/>
      <c r="M71" s="1066"/>
      <c r="N71" s="1066"/>
      <c r="O71" s="1066"/>
      <c r="P71" s="1066"/>
      <c r="Q71" s="1066"/>
      <c r="R71" s="1066"/>
      <c r="S71" s="1066"/>
      <c r="T71" s="1066"/>
      <c r="U71" s="1066"/>
      <c r="V71" s="1066"/>
      <c r="W71" s="1066"/>
      <c r="X71" s="1066"/>
      <c r="Y71" s="1066"/>
      <c r="Z71" s="1066"/>
      <c r="AA71" s="1066"/>
      <c r="AB71" s="1066"/>
      <c r="AC71" s="1066"/>
      <c r="AD71" s="1066"/>
      <c r="AE71" s="1066"/>
    </row>
    <row r="72" spans="1:31">
      <c r="A72" s="1066"/>
      <c r="B72" s="1066"/>
      <c r="C72" s="1066"/>
      <c r="D72" s="1066"/>
      <c r="E72" s="1066"/>
      <c r="F72" s="1066"/>
      <c r="G72" s="1066"/>
      <c r="H72" s="1066"/>
      <c r="I72" s="1066"/>
      <c r="J72" s="1066"/>
      <c r="K72" s="1066"/>
      <c r="L72" s="1066"/>
      <c r="M72" s="1066"/>
      <c r="N72" s="1066"/>
      <c r="O72" s="1066"/>
      <c r="P72" s="1066"/>
      <c r="Q72" s="1066"/>
      <c r="R72" s="1066"/>
      <c r="S72" s="1066"/>
      <c r="T72" s="1066"/>
      <c r="U72" s="1066"/>
      <c r="V72" s="1066"/>
      <c r="W72" s="1066"/>
      <c r="X72" s="1066"/>
      <c r="Y72" s="1066"/>
      <c r="Z72" s="1066"/>
      <c r="AA72" s="1066"/>
      <c r="AB72" s="1066"/>
      <c r="AC72" s="1066"/>
      <c r="AD72" s="1066"/>
      <c r="AE72" s="1066"/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DH66"/>
  <sheetViews>
    <sheetView showRuler="0" topLeftCell="K3" zoomScale="75" zoomScaleNormal="75" zoomScalePageLayoutView="75" workbookViewId="0">
      <selection activeCell="CM12" sqref="CM12"/>
    </sheetView>
  </sheetViews>
  <sheetFormatPr baseColWidth="10" defaultRowHeight="12" x14ac:dyDescent="0"/>
  <cols>
    <col min="1" max="1" width="5.6640625" customWidth="1"/>
    <col min="2" max="2" width="25.1640625" customWidth="1"/>
    <col min="3" max="3" width="7.1640625" customWidth="1"/>
    <col min="4" max="4" width="8" customWidth="1"/>
    <col min="5" max="5" width="8.33203125" customWidth="1"/>
    <col min="6" max="6" width="8" customWidth="1"/>
    <col min="7" max="7" width="9.83203125" customWidth="1"/>
    <col min="8" max="8" width="7.1640625" customWidth="1"/>
    <col min="9" max="9" width="7.6640625" customWidth="1"/>
    <col min="10" max="18" width="7.1640625" customWidth="1"/>
    <col min="19" max="19" width="6" customWidth="1"/>
    <col min="20" max="20" width="5.33203125" customWidth="1"/>
    <col min="21" max="21" width="5.6640625" customWidth="1"/>
    <col min="22" max="22" width="7.5" customWidth="1"/>
    <col min="23" max="23" width="8.83203125" customWidth="1"/>
    <col min="24" max="25" width="7.1640625" customWidth="1"/>
    <col min="26" max="26" width="9.83203125" customWidth="1"/>
  </cols>
  <sheetData>
    <row r="1" spans="1:112" ht="14" thickTop="1" thickBot="1">
      <c r="A1" s="1208" t="str">
        <f>'Cumulative Regular Season'!CK13</f>
        <v>FORWARDS</v>
      </c>
      <c r="B1" s="1200">
        <f>'Cumulative Regular Season'!CL13</f>
        <v>0</v>
      </c>
      <c r="C1" s="885">
        <f>'Cumulative Regular Season'!CM13</f>
        <v>0</v>
      </c>
      <c r="D1" s="1200" t="str">
        <f>'Cumulative Regular Season'!CN13</f>
        <v>OFFENSE</v>
      </c>
      <c r="E1" s="1200">
        <f>'Cumulative Regular Season'!CO13</f>
        <v>0</v>
      </c>
      <c r="F1" s="1200">
        <f>'Cumulative Regular Season'!CP13</f>
        <v>0</v>
      </c>
      <c r="G1" s="1200">
        <f>'Cumulative Regular Season'!CQ13</f>
        <v>0</v>
      </c>
      <c r="H1" s="1200" t="str">
        <f>'Cumulative Regular Season'!CR13</f>
        <v>PHYSICAL</v>
      </c>
      <c r="I1" s="1200">
        <f>'Cumulative Regular Season'!CS13</f>
        <v>0</v>
      </c>
      <c r="J1" s="1200" t="str">
        <f>'Cumulative Regular Season'!CT13</f>
        <v>SHOOTING</v>
      </c>
      <c r="K1" s="1200">
        <f>'Cumulative Regular Season'!CU13</f>
        <v>0</v>
      </c>
      <c r="L1" s="1200">
        <f>'Cumulative Regular Season'!CV13</f>
        <v>0</v>
      </c>
      <c r="M1" s="1200">
        <f>'Cumulative Regular Season'!CW13</f>
        <v>0</v>
      </c>
      <c r="N1" s="1200" t="str">
        <f>'Cumulative Regular Season'!CX13</f>
        <v>SPECIAL</v>
      </c>
      <c r="O1" s="1200">
        <f>'Cumulative Regular Season'!CY13</f>
        <v>0</v>
      </c>
      <c r="P1" s="1200">
        <f>'Cumulative Regular Season'!CZ13</f>
        <v>0</v>
      </c>
      <c r="Q1" s="1200">
        <f>'Cumulative Regular Season'!DA13</f>
        <v>0</v>
      </c>
      <c r="R1" s="1200">
        <f>'Cumulative Regular Season'!DB13</f>
        <v>0</v>
      </c>
      <c r="S1" s="1200" t="str">
        <f>'Cumulative Regular Season'!DC13</f>
        <v>FACEOFFS</v>
      </c>
      <c r="T1" s="1200">
        <f>'Cumulative Regular Season'!DD13</f>
        <v>0</v>
      </c>
      <c r="U1" s="1200">
        <f>'Cumulative Regular Season'!DE13</f>
        <v>0</v>
      </c>
      <c r="V1" s="1200">
        <f>'Cumulative Regular Season'!DF13</f>
        <v>0</v>
      </c>
      <c r="W1" s="1200" t="str">
        <f>'Cumulative Regular Season'!DG13</f>
        <v>CORSI</v>
      </c>
      <c r="X1" s="1200">
        <f>'Cumulative Regular Season'!DH13</f>
        <v>0</v>
      </c>
      <c r="Y1" s="1200">
        <f>'Cumulative Regular Season'!DI13</f>
        <v>0</v>
      </c>
      <c r="Z1" s="1201">
        <f>'Cumulative Regular Season'!DJ13</f>
        <v>0</v>
      </c>
      <c r="BJ1" s="1066"/>
      <c r="BK1" s="1066"/>
      <c r="BL1" s="1066"/>
      <c r="BM1" s="1066"/>
      <c r="BN1" s="1066"/>
      <c r="BO1" s="1066"/>
      <c r="BP1" s="1066"/>
      <c r="BQ1" s="1066"/>
      <c r="BR1" s="1066"/>
      <c r="BS1" s="1066"/>
      <c r="BT1" s="1066"/>
      <c r="BU1" s="1066"/>
      <c r="BV1" s="1066"/>
      <c r="BW1" s="1066"/>
      <c r="BX1" s="1066"/>
      <c r="BY1" s="1066"/>
      <c r="BZ1" s="1066"/>
      <c r="CA1" s="1066"/>
      <c r="CB1" s="1066"/>
      <c r="CC1" s="1066"/>
      <c r="CD1" s="1066"/>
      <c r="CE1" s="1066"/>
      <c r="CF1" s="1066"/>
      <c r="CG1" s="1066"/>
      <c r="CH1" s="1066"/>
      <c r="CI1" s="1066"/>
      <c r="CJ1" s="1066"/>
      <c r="CK1" s="1066"/>
      <c r="CL1" s="1066"/>
      <c r="CM1" s="1066"/>
      <c r="CN1" s="1066"/>
      <c r="CO1" s="1066"/>
      <c r="CP1" s="1066"/>
      <c r="CQ1" s="1066"/>
      <c r="CR1" s="1066"/>
      <c r="CS1" s="1066"/>
      <c r="CT1" s="1066"/>
      <c r="CU1" s="1066"/>
      <c r="CV1" s="1066"/>
      <c r="CW1" s="1066"/>
      <c r="CX1" s="1066"/>
      <c r="CY1" s="1066"/>
      <c r="CZ1" s="1066"/>
      <c r="DA1" s="1066"/>
      <c r="DB1" s="1066"/>
      <c r="DC1" s="1066"/>
      <c r="DD1" s="1066"/>
      <c r="DE1" s="1066"/>
      <c r="DF1" s="1066"/>
      <c r="DG1" s="1066"/>
      <c r="DH1" s="1066"/>
    </row>
    <row r="2" spans="1:112" ht="13" thickTop="1">
      <c r="A2" s="1209">
        <f>'Cumulative Regular Season'!CK14</f>
        <v>0</v>
      </c>
      <c r="B2" s="1202">
        <f>'Cumulative Regular Season'!CL14</f>
        <v>0</v>
      </c>
      <c r="C2" s="886"/>
      <c r="D2" s="1202">
        <f>'Cumulative Regular Season'!CN14</f>
        <v>0</v>
      </c>
      <c r="E2" s="1202">
        <f>'Cumulative Regular Season'!CO14</f>
        <v>0</v>
      </c>
      <c r="F2" s="1202">
        <f>'Cumulative Regular Season'!CP14</f>
        <v>0</v>
      </c>
      <c r="G2" s="1202">
        <f>'Cumulative Regular Season'!CQ14</f>
        <v>0</v>
      </c>
      <c r="H2" s="1202">
        <f>'Cumulative Regular Season'!CR14</f>
        <v>0</v>
      </c>
      <c r="I2" s="1202">
        <f>'Cumulative Regular Season'!CS14</f>
        <v>0</v>
      </c>
      <c r="J2" s="1202">
        <f>'Cumulative Regular Season'!CT14</f>
        <v>0</v>
      </c>
      <c r="K2" s="1202">
        <f>'Cumulative Regular Season'!CU14</f>
        <v>0</v>
      </c>
      <c r="L2" s="1202">
        <f>'Cumulative Regular Season'!CV14</f>
        <v>0</v>
      </c>
      <c r="M2" s="1202">
        <f>'Cumulative Regular Season'!CW14</f>
        <v>0</v>
      </c>
      <c r="N2" s="1202">
        <f>'Cumulative Regular Season'!CX14</f>
        <v>0</v>
      </c>
      <c r="O2" s="1202">
        <f>'Cumulative Regular Season'!CY14</f>
        <v>0</v>
      </c>
      <c r="P2" s="1202">
        <f>'Cumulative Regular Season'!CZ14</f>
        <v>0</v>
      </c>
      <c r="Q2" s="1202">
        <f>'Cumulative Regular Season'!DA14</f>
        <v>0</v>
      </c>
      <c r="R2" s="1202">
        <f>'Cumulative Regular Season'!DB14</f>
        <v>0</v>
      </c>
      <c r="S2" s="1202">
        <f>'Cumulative Regular Season'!DC14</f>
        <v>0</v>
      </c>
      <c r="T2" s="1202">
        <f>'Cumulative Regular Season'!DD14</f>
        <v>0</v>
      </c>
      <c r="U2" s="1202">
        <f>'Cumulative Regular Season'!DE14</f>
        <v>0</v>
      </c>
      <c r="V2" s="1202">
        <f>'Cumulative Regular Season'!DF14</f>
        <v>0</v>
      </c>
      <c r="W2" s="1202">
        <f>'Cumulative Regular Season'!DG14</f>
        <v>0</v>
      </c>
      <c r="X2" s="1202">
        <f>'Cumulative Regular Season'!DH14</f>
        <v>0</v>
      </c>
      <c r="Y2" s="1202">
        <f>'Cumulative Regular Season'!DI14</f>
        <v>0</v>
      </c>
      <c r="Z2" s="1203">
        <f>'Cumulative Regular Season'!DJ14</f>
        <v>0</v>
      </c>
      <c r="BJ2" s="1066"/>
      <c r="BK2" s="1066"/>
      <c r="BL2" s="1066"/>
      <c r="BM2" s="1066"/>
      <c r="BN2" s="1066"/>
      <c r="BO2" s="1066"/>
      <c r="BP2" s="1066"/>
      <c r="BQ2" s="1066"/>
      <c r="BR2" s="1066"/>
      <c r="BS2" s="1066"/>
      <c r="BT2" s="1066"/>
      <c r="BU2" s="1066"/>
      <c r="BV2" s="1066"/>
      <c r="BW2" s="1066"/>
      <c r="BX2" s="1066"/>
      <c r="BY2" s="1066"/>
      <c r="BZ2" s="1066"/>
      <c r="CA2" s="1066"/>
      <c r="CB2" s="1066"/>
      <c r="CC2" s="1066"/>
      <c r="CD2" s="1066"/>
      <c r="CE2" s="1066"/>
      <c r="CF2" s="1066"/>
      <c r="CG2" s="1066"/>
      <c r="CH2" s="1066"/>
      <c r="CI2" s="1066"/>
      <c r="CJ2" s="1066"/>
      <c r="CK2" s="1066"/>
      <c r="CL2" s="1066"/>
      <c r="CM2" s="1066"/>
      <c r="CN2" s="1066"/>
      <c r="CO2" s="1066"/>
      <c r="CP2" s="1066"/>
      <c r="CQ2" s="1066"/>
      <c r="CR2" s="1066"/>
      <c r="CS2" s="1066"/>
      <c r="CT2" s="1066"/>
      <c r="CU2" s="1066"/>
      <c r="CV2" s="1066"/>
      <c r="CW2" s="1066"/>
      <c r="CX2" s="1066"/>
      <c r="CY2" s="1066"/>
      <c r="CZ2" s="1066"/>
      <c r="DA2" s="1066"/>
      <c r="DB2" s="1066"/>
      <c r="DC2" s="1066"/>
      <c r="DD2" s="1066"/>
      <c r="DE2" s="1066"/>
      <c r="DF2" s="1066"/>
      <c r="DG2" s="1066"/>
      <c r="DH2" s="1066"/>
    </row>
    <row r="3" spans="1:112" ht="35" customHeight="1">
      <c r="A3" s="996" t="str">
        <f>'Cumulative Regular Season'!CK15</f>
        <v>NO.</v>
      </c>
      <c r="B3" s="997" t="str">
        <f>'Cumulative Regular Season'!CL15</f>
        <v>NAME</v>
      </c>
      <c r="C3" s="998" t="str">
        <f>'Cumulative Regular Season'!CM15</f>
        <v>GP</v>
      </c>
      <c r="D3" s="996" t="str">
        <f>'Cumulative Regular Season'!CN15</f>
        <v>G</v>
      </c>
      <c r="E3" s="999" t="str">
        <f>'Cumulative Regular Season'!CO15</f>
        <v>A</v>
      </c>
      <c r="F3" s="997" t="str">
        <f>'Cumulative Regular Season'!CP15</f>
        <v>PTS</v>
      </c>
      <c r="G3" s="1000" t="str">
        <f>'Cumulative Regular Season'!CQ15</f>
        <v>+/-</v>
      </c>
      <c r="H3" s="996" t="str">
        <f>'Cumulative Regular Season'!CR15</f>
        <v>PIM</v>
      </c>
      <c r="I3" s="1000" t="str">
        <f>'Cumulative Regular Season'!CS15</f>
        <v>HITS</v>
      </c>
      <c r="J3" s="996" t="s">
        <v>174</v>
      </c>
      <c r="K3" s="999" t="str">
        <f>'Cumulative Regular Season'!CU15</f>
        <v>SOG</v>
      </c>
      <c r="L3" s="999" t="str">
        <f>'Cumulative Regular Season'!CV15</f>
        <v>%</v>
      </c>
      <c r="M3" s="1000" t="str">
        <f>'Cumulative Regular Season'!CW15</f>
        <v>G %</v>
      </c>
      <c r="N3" s="999" t="str">
        <f>'Cumulative Regular Season'!CX15</f>
        <v>PPG</v>
      </c>
      <c r="O3" s="997" t="str">
        <f>'Cumulative Regular Season'!CY15</f>
        <v>SHG</v>
      </c>
      <c r="P3" s="999" t="str">
        <f>'Cumulative Regular Season'!CZ15</f>
        <v>GWG</v>
      </c>
      <c r="Q3" s="999" t="str">
        <f>'Cumulative Regular Season'!DA15</f>
        <v>GTG</v>
      </c>
      <c r="R3" s="999" t="str">
        <f>'Cumulative Regular Season'!DB15</f>
        <v>ENG</v>
      </c>
      <c r="S3" s="996" t="str">
        <f>'Cumulative Regular Season'!DC15</f>
        <v>W</v>
      </c>
      <c r="T3" s="999" t="str">
        <f>'Cumulative Regular Season'!DD15</f>
        <v>L</v>
      </c>
      <c r="U3" s="999" t="str">
        <f>'Cumulative Regular Season'!DE15</f>
        <v>TOT</v>
      </c>
      <c r="V3" s="1000" t="str">
        <f>'Cumulative Regular Season'!DF15</f>
        <v>%</v>
      </c>
      <c r="W3" s="996" t="str">
        <f>'Cumulative Regular Season'!DG15</f>
        <v>ICETIME</v>
      </c>
      <c r="X3" s="999" t="str">
        <f>'Cumulative Regular Season'!DH15</f>
        <v>S+</v>
      </c>
      <c r="Y3" s="999" t="str">
        <f>'Cumulative Regular Season'!DI15</f>
        <v>S-</v>
      </c>
      <c r="Z3" s="1000" t="str">
        <f>'Cumulative Regular Season'!DJ15</f>
        <v>S+/-</v>
      </c>
      <c r="BJ3" s="1066"/>
      <c r="BK3" s="1066"/>
      <c r="BL3" s="1066"/>
      <c r="BM3" s="1066"/>
      <c r="BN3" s="1066"/>
      <c r="BO3" s="1066"/>
      <c r="BP3" s="1066"/>
      <c r="BQ3" s="1066"/>
      <c r="BR3" s="1066"/>
      <c r="BS3" s="1066"/>
      <c r="BT3" s="1066"/>
      <c r="BU3" s="1066"/>
      <c r="BV3" s="1066"/>
      <c r="BW3" s="1066"/>
      <c r="BX3" s="1066"/>
      <c r="BY3" s="1066"/>
      <c r="BZ3" s="1066"/>
      <c r="CA3" s="1066"/>
      <c r="CB3" s="1066"/>
      <c r="CC3" s="1066"/>
      <c r="CD3" s="1066"/>
      <c r="CE3" s="1066"/>
      <c r="CF3" s="1066"/>
      <c r="CG3" s="1066"/>
      <c r="CH3" s="1066"/>
      <c r="CI3" s="1066"/>
      <c r="CJ3" s="1066"/>
      <c r="CK3" s="1066"/>
      <c r="CL3" s="1066"/>
      <c r="CM3" s="1066"/>
      <c r="CN3" s="1066"/>
      <c r="CO3" s="1066"/>
      <c r="CP3" s="1066"/>
      <c r="CQ3" s="1066"/>
      <c r="CR3" s="1066"/>
      <c r="CS3" s="1066"/>
      <c r="CT3" s="1066"/>
      <c r="CU3" s="1066"/>
      <c r="CV3" s="1066"/>
      <c r="CW3" s="1066"/>
      <c r="CX3" s="1066"/>
      <c r="CY3" s="1066"/>
      <c r="CZ3" s="1066"/>
      <c r="DA3" s="1066"/>
      <c r="DB3" s="1066"/>
      <c r="DC3" s="1066"/>
      <c r="DD3" s="1066"/>
      <c r="DE3" s="1066"/>
      <c r="DF3" s="1066"/>
      <c r="DG3" s="1066"/>
      <c r="DH3" s="1066"/>
    </row>
    <row r="4" spans="1:112" ht="35" customHeight="1">
      <c r="A4" s="887">
        <f>'Cumulative Regular Season'!CK16</f>
        <v>8</v>
      </c>
      <c r="B4" s="888" t="str">
        <f>'Cumulative Regular Season'!CL16</f>
        <v>Wigle</v>
      </c>
      <c r="C4" s="889">
        <f>'Cumulative Regular Season'!CM16</f>
        <v>15</v>
      </c>
      <c r="D4" s="887">
        <f>'Cumulative Regular Season'!CN16</f>
        <v>5</v>
      </c>
      <c r="E4" s="890">
        <f>'Cumulative Regular Season'!CO16</f>
        <v>3</v>
      </c>
      <c r="F4" s="891">
        <f>'Cumulative Regular Season'!CP16</f>
        <v>8</v>
      </c>
      <c r="G4" s="892">
        <f>'Cumulative Regular Season'!CQ16</f>
        <v>-3</v>
      </c>
      <c r="H4" s="887">
        <f>'Cumulative Regular Season'!CR16</f>
        <v>8</v>
      </c>
      <c r="I4" s="892">
        <f>'Cumulative Regular Season'!CS16</f>
        <v>17</v>
      </c>
      <c r="J4" s="887">
        <f>'Cumulative Regular Season'!CT16</f>
        <v>36</v>
      </c>
      <c r="K4" s="890">
        <f>'Cumulative Regular Season'!CU16</f>
        <v>29</v>
      </c>
      <c r="L4" s="893">
        <f>'Cumulative Regular Season'!CV16</f>
        <v>0.80555555555555558</v>
      </c>
      <c r="M4" s="894">
        <f>'Cumulative Regular Season'!CW16</f>
        <v>0.17241379310344829</v>
      </c>
      <c r="N4" s="890">
        <f>'Cumulative Regular Season'!CX16</f>
        <v>0</v>
      </c>
      <c r="O4" s="891">
        <f>'Cumulative Regular Season'!CY16</f>
        <v>1</v>
      </c>
      <c r="P4" s="890">
        <f>'Cumulative Regular Season'!CZ16</f>
        <v>1</v>
      </c>
      <c r="Q4" s="890">
        <f>'Cumulative Regular Season'!DA16</f>
        <v>1</v>
      </c>
      <c r="R4" s="890">
        <f>'Cumulative Regular Season'!DB16</f>
        <v>2</v>
      </c>
      <c r="S4" s="887">
        <f>'Cumulative Regular Season'!DC16</f>
        <v>0</v>
      </c>
      <c r="T4" s="890">
        <f>'Cumulative Regular Season'!DD16</f>
        <v>4</v>
      </c>
      <c r="U4" s="890">
        <f>'Cumulative Regular Season'!DE16</f>
        <v>4</v>
      </c>
      <c r="V4" s="895">
        <f>'Cumulative Regular Season'!DF16</f>
        <v>0</v>
      </c>
      <c r="W4" s="896">
        <f>'Cumulative Regular Season'!DG16</f>
        <v>0.14074074074074075</v>
      </c>
      <c r="X4" s="890">
        <f>'Cumulative Regular Season'!DH16</f>
        <v>100</v>
      </c>
      <c r="Y4" s="890">
        <f>'Cumulative Regular Season'!DI16</f>
        <v>99</v>
      </c>
      <c r="Z4" s="892">
        <f>'Cumulative Regular Season'!DJ16</f>
        <v>1</v>
      </c>
      <c r="BJ4" s="1066"/>
      <c r="BK4" s="1066"/>
      <c r="BL4" s="1066"/>
      <c r="BM4" s="1066"/>
      <c r="BN4" s="1066"/>
      <c r="BO4" s="1066"/>
      <c r="BP4" s="1066"/>
      <c r="BQ4" s="1066"/>
      <c r="BR4" s="1066"/>
      <c r="BS4" s="1066"/>
      <c r="BT4" s="1066"/>
      <c r="BU4" s="1066"/>
      <c r="BV4" s="1066"/>
      <c r="BW4" s="1066"/>
      <c r="BX4" s="1066"/>
      <c r="BY4" s="1066"/>
      <c r="BZ4" s="1066"/>
      <c r="CA4" s="1066"/>
      <c r="CB4" s="1066"/>
      <c r="CC4" s="1066"/>
      <c r="CD4" s="1066"/>
      <c r="CE4" s="1066"/>
      <c r="CF4" s="1066"/>
      <c r="CG4" s="1066"/>
      <c r="CH4" s="1066"/>
      <c r="CI4" s="1066"/>
      <c r="CJ4" s="1066"/>
      <c r="CK4" s="1066"/>
      <c r="CL4" s="1066"/>
      <c r="CM4" s="1066"/>
      <c r="CN4" s="1066"/>
      <c r="CO4" s="1066"/>
      <c r="CP4" s="1066"/>
      <c r="CQ4" s="1066"/>
      <c r="CR4" s="1066"/>
      <c r="CS4" s="1066"/>
      <c r="CT4" s="1066"/>
      <c r="CU4" s="1066"/>
      <c r="CV4" s="1066"/>
      <c r="CW4" s="1066"/>
      <c r="CX4" s="1066"/>
      <c r="CY4" s="1066"/>
      <c r="CZ4" s="1066"/>
      <c r="DA4" s="1066"/>
      <c r="DB4" s="1066"/>
      <c r="DC4" s="1066"/>
      <c r="DD4" s="1066"/>
      <c r="DE4" s="1066"/>
      <c r="DF4" s="1066"/>
      <c r="DG4" s="1066"/>
      <c r="DH4" s="1066"/>
    </row>
    <row r="5" spans="1:112" ht="35" customHeight="1">
      <c r="A5" s="897">
        <f>'Cumulative Regular Season'!CK17</f>
        <v>9</v>
      </c>
      <c r="B5" s="898" t="str">
        <f>'Cumulative Regular Season'!CL17</f>
        <v>Tsogkas</v>
      </c>
      <c r="C5" s="899">
        <f>'Cumulative Regular Season'!CM17</f>
        <v>22</v>
      </c>
      <c r="D5" s="897">
        <f>'Cumulative Regular Season'!CN17</f>
        <v>3</v>
      </c>
      <c r="E5" s="900">
        <f>'Cumulative Regular Season'!CO17</f>
        <v>1</v>
      </c>
      <c r="F5" s="901">
        <f>'Cumulative Regular Season'!CP17</f>
        <v>4</v>
      </c>
      <c r="G5" s="902">
        <f>'Cumulative Regular Season'!CQ17</f>
        <v>0</v>
      </c>
      <c r="H5" s="897">
        <f>'Cumulative Regular Season'!CR17</f>
        <v>6</v>
      </c>
      <c r="I5" s="902">
        <f>'Cumulative Regular Season'!CS17</f>
        <v>16</v>
      </c>
      <c r="J5" s="897">
        <f>'Cumulative Regular Season'!CT17</f>
        <v>30</v>
      </c>
      <c r="K5" s="900">
        <f>'Cumulative Regular Season'!CU17</f>
        <v>29</v>
      </c>
      <c r="L5" s="903">
        <f>'Cumulative Regular Season'!CV17</f>
        <v>0.96666666666666667</v>
      </c>
      <c r="M5" s="904">
        <f>'Cumulative Regular Season'!CW17</f>
        <v>0.10344827586206896</v>
      </c>
      <c r="N5" s="900">
        <f>'Cumulative Regular Season'!CX17</f>
        <v>0</v>
      </c>
      <c r="O5" s="901">
        <f>'Cumulative Regular Season'!CY17</f>
        <v>0</v>
      </c>
      <c r="P5" s="900">
        <f>'Cumulative Regular Season'!CZ17</f>
        <v>0</v>
      </c>
      <c r="Q5" s="900">
        <f>'Cumulative Regular Season'!DA17</f>
        <v>0</v>
      </c>
      <c r="R5" s="900">
        <f>'Cumulative Regular Season'!DB17</f>
        <v>0</v>
      </c>
      <c r="S5" s="897">
        <f>'Cumulative Regular Season'!DC17</f>
        <v>80</v>
      </c>
      <c r="T5" s="900">
        <f>'Cumulative Regular Season'!DD17</f>
        <v>78</v>
      </c>
      <c r="U5" s="900">
        <f>'Cumulative Regular Season'!DE17</f>
        <v>158</v>
      </c>
      <c r="V5" s="905">
        <f>'Cumulative Regular Season'!DF17</f>
        <v>0.50632911392405067</v>
      </c>
      <c r="W5" s="906">
        <f>'Cumulative Regular Season'!DG17</f>
        <v>0.16828703703703704</v>
      </c>
      <c r="X5" s="900">
        <f>'Cumulative Regular Season'!DH17</f>
        <v>123</v>
      </c>
      <c r="Y5" s="900">
        <f>'Cumulative Regular Season'!DI17</f>
        <v>141</v>
      </c>
      <c r="Z5" s="902">
        <f>'Cumulative Regular Season'!DJ17</f>
        <v>-18</v>
      </c>
      <c r="BJ5" s="1066"/>
      <c r="BK5" s="1066"/>
      <c r="BL5" s="1066"/>
      <c r="BM5" s="1066"/>
      <c r="BN5" s="1066"/>
      <c r="BO5" s="1066"/>
      <c r="BP5" s="1066"/>
      <c r="BQ5" s="1066"/>
      <c r="BR5" s="1066"/>
      <c r="BS5" s="1066"/>
      <c r="BT5" s="1066"/>
      <c r="BU5" s="1066"/>
      <c r="BV5" s="1066"/>
      <c r="BW5" s="1066"/>
      <c r="BX5" s="1066"/>
      <c r="BY5" s="1066"/>
      <c r="BZ5" s="1066"/>
      <c r="CA5" s="1066"/>
      <c r="CB5" s="1066"/>
      <c r="CC5" s="1066"/>
      <c r="CD5" s="1066"/>
      <c r="CE5" s="1066"/>
      <c r="CF5" s="1066"/>
      <c r="CG5" s="1066"/>
      <c r="CH5" s="1066"/>
      <c r="CI5" s="1066"/>
      <c r="CJ5" s="1066"/>
      <c r="CK5" s="1066"/>
      <c r="CL5" s="1066"/>
      <c r="CM5" s="1066"/>
      <c r="CN5" s="1066"/>
      <c r="CO5" s="1066"/>
      <c r="CP5" s="1066"/>
      <c r="CQ5" s="1066"/>
      <c r="CR5" s="1066"/>
      <c r="CS5" s="1066"/>
      <c r="CT5" s="1066"/>
      <c r="CU5" s="1066"/>
      <c r="CV5" s="1066"/>
      <c r="CW5" s="1066"/>
      <c r="CX5" s="1066"/>
      <c r="CY5" s="1066"/>
      <c r="CZ5" s="1066"/>
      <c r="DA5" s="1066"/>
      <c r="DB5" s="1066"/>
      <c r="DC5" s="1066"/>
      <c r="DD5" s="1066"/>
      <c r="DE5" s="1066"/>
      <c r="DF5" s="1066"/>
      <c r="DG5" s="1066"/>
      <c r="DH5" s="1066"/>
    </row>
    <row r="6" spans="1:112" ht="31" customHeight="1">
      <c r="A6" s="887">
        <f>'Cumulative Regular Season'!CK18</f>
        <v>10</v>
      </c>
      <c r="B6" s="888" t="str">
        <f>'Cumulative Regular Season'!CL18</f>
        <v>Armstrong</v>
      </c>
      <c r="C6" s="889">
        <f>'Cumulative Regular Season'!CM18</f>
        <v>22</v>
      </c>
      <c r="D6" s="887">
        <f>'Cumulative Regular Season'!CN18</f>
        <v>5</v>
      </c>
      <c r="E6" s="890">
        <f>'Cumulative Regular Season'!CO18</f>
        <v>9</v>
      </c>
      <c r="F6" s="891">
        <f>'Cumulative Regular Season'!CP18</f>
        <v>14</v>
      </c>
      <c r="G6" s="892">
        <f>'Cumulative Regular Season'!CQ18</f>
        <v>-7</v>
      </c>
      <c r="H6" s="887">
        <f>'Cumulative Regular Season'!CR18</f>
        <v>2</v>
      </c>
      <c r="I6" s="892">
        <f>'Cumulative Regular Season'!CS18</f>
        <v>10</v>
      </c>
      <c r="J6" s="887">
        <f>'Cumulative Regular Season'!CT18</f>
        <v>59</v>
      </c>
      <c r="K6" s="890">
        <f>'Cumulative Regular Season'!CU18</f>
        <v>46</v>
      </c>
      <c r="L6" s="893">
        <f>'Cumulative Regular Season'!CV18</f>
        <v>0.77966101694915257</v>
      </c>
      <c r="M6" s="894">
        <f>'Cumulative Regular Season'!CW18</f>
        <v>0.10869565217391304</v>
      </c>
      <c r="N6" s="890">
        <f>'Cumulative Regular Season'!CX18</f>
        <v>2</v>
      </c>
      <c r="O6" s="891">
        <f>'Cumulative Regular Season'!CY18</f>
        <v>0</v>
      </c>
      <c r="P6" s="890">
        <f>'Cumulative Regular Season'!CZ18</f>
        <v>3</v>
      </c>
      <c r="Q6" s="890">
        <f>'Cumulative Regular Season'!DA18</f>
        <v>0</v>
      </c>
      <c r="R6" s="890">
        <f>'Cumulative Regular Season'!DB18</f>
        <v>0</v>
      </c>
      <c r="S6" s="887">
        <f>'Cumulative Regular Season'!DC18</f>
        <v>185</v>
      </c>
      <c r="T6" s="890">
        <f>'Cumulative Regular Season'!DD18</f>
        <v>130</v>
      </c>
      <c r="U6" s="890">
        <f>'Cumulative Regular Season'!DE18</f>
        <v>315</v>
      </c>
      <c r="V6" s="895">
        <f>'Cumulative Regular Season'!DF18</f>
        <v>0.58730158730158732</v>
      </c>
      <c r="W6" s="896">
        <f>'Cumulative Regular Season'!DG18</f>
        <v>0.20638888888888893</v>
      </c>
      <c r="X6" s="890">
        <f>'Cumulative Regular Season'!DH18</f>
        <v>158</v>
      </c>
      <c r="Y6" s="890">
        <f>'Cumulative Regular Season'!DI18</f>
        <v>154</v>
      </c>
      <c r="Z6" s="892">
        <f>'Cumulative Regular Season'!DJ18</f>
        <v>4</v>
      </c>
      <c r="BJ6" s="1066"/>
      <c r="BK6" s="1066"/>
      <c r="BL6" s="1066"/>
      <c r="BM6" s="1066"/>
      <c r="BN6" s="1066"/>
      <c r="BO6" s="1066"/>
      <c r="BP6" s="1066"/>
      <c r="BQ6" s="1066"/>
      <c r="BR6" s="1066"/>
      <c r="BS6" s="1066"/>
      <c r="BT6" s="1066"/>
      <c r="BU6" s="1066"/>
      <c r="BV6" s="1066"/>
      <c r="BW6" s="1066"/>
      <c r="BX6" s="1066"/>
      <c r="BY6" s="1066"/>
      <c r="BZ6" s="1066"/>
      <c r="CA6" s="1066"/>
      <c r="CB6" s="1066"/>
      <c r="CC6" s="1066"/>
      <c r="CD6" s="1066"/>
      <c r="CE6" s="1066"/>
      <c r="CF6" s="1066"/>
      <c r="CG6" s="1066"/>
      <c r="CH6" s="1066"/>
      <c r="CI6" s="1066"/>
      <c r="CJ6" s="1066"/>
      <c r="CK6" s="1066"/>
      <c r="CL6" s="1066"/>
      <c r="CM6" s="1066"/>
      <c r="CN6" s="1066"/>
      <c r="CO6" s="1066"/>
      <c r="CP6" s="1066"/>
      <c r="CQ6" s="1066"/>
      <c r="CR6" s="1066"/>
      <c r="CS6" s="1066"/>
      <c r="CT6" s="1066"/>
      <c r="CU6" s="1066"/>
      <c r="CV6" s="1066"/>
      <c r="CW6" s="1066"/>
      <c r="CX6" s="1066"/>
      <c r="CY6" s="1066"/>
      <c r="CZ6" s="1066"/>
      <c r="DA6" s="1066"/>
      <c r="DB6" s="1066"/>
      <c r="DC6" s="1066"/>
      <c r="DD6" s="1066"/>
      <c r="DE6" s="1066"/>
      <c r="DF6" s="1066"/>
      <c r="DG6" s="1066"/>
      <c r="DH6" s="1066"/>
    </row>
    <row r="7" spans="1:112" ht="31" customHeight="1">
      <c r="A7" s="897">
        <f>'Cumulative Regular Season'!CK19</f>
        <v>13</v>
      </c>
      <c r="B7" s="898" t="str">
        <f>'Cumulative Regular Season'!CL19</f>
        <v>Terreri</v>
      </c>
      <c r="C7" s="899">
        <f>'Cumulative Regular Season'!CM19</f>
        <v>0</v>
      </c>
      <c r="D7" s="897">
        <f>'Cumulative Regular Season'!CN19</f>
        <v>0</v>
      </c>
      <c r="E7" s="900">
        <f>'Cumulative Regular Season'!CO19</f>
        <v>0</v>
      </c>
      <c r="F7" s="901">
        <f>'Cumulative Regular Season'!CP19</f>
        <v>0</v>
      </c>
      <c r="G7" s="902">
        <f>'Cumulative Regular Season'!CQ19</f>
        <v>0</v>
      </c>
      <c r="H7" s="897">
        <f>'Cumulative Regular Season'!CR19</f>
        <v>0</v>
      </c>
      <c r="I7" s="902">
        <f>'Cumulative Regular Season'!CS19</f>
        <v>0</v>
      </c>
      <c r="J7" s="897">
        <f>'Cumulative Regular Season'!CT19</f>
        <v>0</v>
      </c>
      <c r="K7" s="900">
        <f>'Cumulative Regular Season'!CU19</f>
        <v>0</v>
      </c>
      <c r="L7" s="903" t="e">
        <f>'Cumulative Regular Season'!CV19</f>
        <v>#DIV/0!</v>
      </c>
      <c r="M7" s="904" t="e">
        <f>'Cumulative Regular Season'!CW19</f>
        <v>#DIV/0!</v>
      </c>
      <c r="N7" s="900">
        <f>'Cumulative Regular Season'!CX19</f>
        <v>0</v>
      </c>
      <c r="O7" s="901">
        <f>'Cumulative Regular Season'!CY19</f>
        <v>0</v>
      </c>
      <c r="P7" s="900">
        <f>'Cumulative Regular Season'!CZ19</f>
        <v>0</v>
      </c>
      <c r="Q7" s="900">
        <f>'Cumulative Regular Season'!DA19</f>
        <v>0</v>
      </c>
      <c r="R7" s="900">
        <f>'Cumulative Regular Season'!DB19</f>
        <v>0</v>
      </c>
      <c r="S7" s="897">
        <f>'Cumulative Regular Season'!DC19</f>
        <v>0</v>
      </c>
      <c r="T7" s="900">
        <f>'Cumulative Regular Season'!DD19</f>
        <v>0</v>
      </c>
      <c r="U7" s="900">
        <f>'Cumulative Regular Season'!DE19</f>
        <v>0</v>
      </c>
      <c r="V7" s="905" t="e">
        <f>'Cumulative Regular Season'!DF19</f>
        <v>#DIV/0!</v>
      </c>
      <c r="W7" s="906">
        <f>'Cumulative Regular Season'!DG19</f>
        <v>0</v>
      </c>
      <c r="X7" s="900">
        <f>'Cumulative Regular Season'!DH19</f>
        <v>0</v>
      </c>
      <c r="Y7" s="900">
        <f>'Cumulative Regular Season'!DI19</f>
        <v>0</v>
      </c>
      <c r="Z7" s="902">
        <f>'Cumulative Regular Season'!DJ19</f>
        <v>0</v>
      </c>
      <c r="BJ7" s="1066"/>
      <c r="BK7" s="1066"/>
      <c r="BL7" s="1066"/>
      <c r="BM7" s="1066"/>
      <c r="BN7" s="1066"/>
      <c r="BO7" s="1066"/>
      <c r="BP7" s="1066"/>
      <c r="BQ7" s="1066"/>
      <c r="BR7" s="1066"/>
      <c r="BS7" s="1066"/>
      <c r="BT7" s="1066"/>
      <c r="BU7" s="1066"/>
      <c r="BV7" s="1066"/>
      <c r="BW7" s="1066"/>
      <c r="BX7" s="1066"/>
      <c r="BY7" s="1066"/>
      <c r="BZ7" s="1066"/>
      <c r="CA7" s="1066"/>
      <c r="CB7" s="1066"/>
      <c r="CC7" s="1066"/>
      <c r="CD7" s="1066"/>
      <c r="CE7" s="1066"/>
      <c r="CF7" s="1066"/>
      <c r="CG7" s="1066"/>
      <c r="CH7" s="1066"/>
      <c r="CI7" s="1066"/>
      <c r="CJ7" s="1066"/>
      <c r="CK7" s="1066"/>
      <c r="CL7" s="1066"/>
      <c r="CM7" s="1066"/>
      <c r="CN7" s="1066"/>
      <c r="CO7" s="1066"/>
      <c r="CP7" s="1066"/>
      <c r="CQ7" s="1066"/>
      <c r="CR7" s="1066"/>
      <c r="CS7" s="1066"/>
      <c r="CT7" s="1066"/>
      <c r="CU7" s="1066"/>
      <c r="CV7" s="1066"/>
      <c r="CW7" s="1066"/>
      <c r="CX7" s="1066"/>
      <c r="CY7" s="1066"/>
      <c r="CZ7" s="1066"/>
      <c r="DA7" s="1066"/>
      <c r="DB7" s="1066"/>
      <c r="DC7" s="1066"/>
      <c r="DD7" s="1066"/>
      <c r="DE7" s="1066"/>
      <c r="DF7" s="1066"/>
      <c r="DG7" s="1066"/>
      <c r="DH7" s="1066"/>
    </row>
    <row r="8" spans="1:112" ht="31" customHeight="1">
      <c r="A8" s="887">
        <f>'Cumulative Regular Season'!CK20</f>
        <v>16</v>
      </c>
      <c r="B8" s="888" t="str">
        <f>'Cumulative Regular Season'!CL20</f>
        <v>Blaney</v>
      </c>
      <c r="C8" s="889">
        <f>'Cumulative Regular Season'!CM20</f>
        <v>5</v>
      </c>
      <c r="D8" s="887">
        <f>'Cumulative Regular Season'!CN20</f>
        <v>3</v>
      </c>
      <c r="E8" s="890">
        <f>'Cumulative Regular Season'!CO20</f>
        <v>6</v>
      </c>
      <c r="F8" s="891">
        <f>'Cumulative Regular Season'!CP20</f>
        <v>9</v>
      </c>
      <c r="G8" s="892">
        <f>'Cumulative Regular Season'!CQ20</f>
        <v>6</v>
      </c>
      <c r="H8" s="887">
        <f>'Cumulative Regular Season'!CR20</f>
        <v>2</v>
      </c>
      <c r="I8" s="892">
        <f>'Cumulative Regular Season'!CS20</f>
        <v>0</v>
      </c>
      <c r="J8" s="887">
        <f>'Cumulative Regular Season'!CT20</f>
        <v>6</v>
      </c>
      <c r="K8" s="890">
        <f>'Cumulative Regular Season'!CU20</f>
        <v>14</v>
      </c>
      <c r="L8" s="893">
        <f>'Cumulative Regular Season'!CV20</f>
        <v>2.3333333333333335</v>
      </c>
      <c r="M8" s="894">
        <f>'Cumulative Regular Season'!CW20</f>
        <v>0.21428571428571427</v>
      </c>
      <c r="N8" s="890">
        <f>'Cumulative Regular Season'!CX20</f>
        <v>0</v>
      </c>
      <c r="O8" s="891">
        <f>'Cumulative Regular Season'!CY20</f>
        <v>0</v>
      </c>
      <c r="P8" s="890">
        <f>'Cumulative Regular Season'!CZ20</f>
        <v>0</v>
      </c>
      <c r="Q8" s="890">
        <f>'Cumulative Regular Season'!DA20</f>
        <v>0</v>
      </c>
      <c r="R8" s="890">
        <f>'Cumulative Regular Season'!DB20</f>
        <v>0</v>
      </c>
      <c r="S8" s="887">
        <f>'Cumulative Regular Season'!DC20</f>
        <v>63</v>
      </c>
      <c r="T8" s="890">
        <f>'Cumulative Regular Season'!DD20</f>
        <v>32</v>
      </c>
      <c r="U8" s="890">
        <f>'Cumulative Regular Season'!DE20</f>
        <v>95</v>
      </c>
      <c r="V8" s="895">
        <f>'Cumulative Regular Season'!DF20</f>
        <v>0.66315789473684206</v>
      </c>
      <c r="W8" s="896">
        <f>'Cumulative Regular Season'!DG20</f>
        <v>6.7141203703703703E-2</v>
      </c>
      <c r="X8" s="890">
        <f>'Cumulative Regular Season'!DH20</f>
        <v>65</v>
      </c>
      <c r="Y8" s="890">
        <f>'Cumulative Regular Season'!DI20</f>
        <v>42</v>
      </c>
      <c r="Z8" s="892">
        <f>'Cumulative Regular Season'!DJ20</f>
        <v>23</v>
      </c>
      <c r="BJ8" s="1066"/>
      <c r="BK8" s="1066"/>
      <c r="BL8" s="1066"/>
      <c r="BM8" s="1066"/>
      <c r="BN8" s="1066"/>
      <c r="BO8" s="1066"/>
      <c r="BP8" s="1066"/>
      <c r="BQ8" s="1066"/>
      <c r="BR8" s="1066"/>
      <c r="BS8" s="1066"/>
      <c r="BT8" s="1066"/>
      <c r="BU8" s="1066"/>
      <c r="BV8" s="1066"/>
      <c r="BW8" s="1066"/>
      <c r="BX8" s="1066"/>
      <c r="BY8" s="1066"/>
      <c r="BZ8" s="1066"/>
      <c r="CA8" s="1066"/>
      <c r="CB8" s="1066"/>
      <c r="CC8" s="1066"/>
      <c r="CD8" s="1066"/>
      <c r="CE8" s="1066"/>
      <c r="CF8" s="1066"/>
      <c r="CG8" s="1066"/>
      <c r="CH8" s="1066"/>
      <c r="CI8" s="1066"/>
      <c r="CJ8" s="1066"/>
      <c r="CK8" s="1066"/>
      <c r="CL8" s="1066"/>
      <c r="CM8" s="1066"/>
      <c r="CN8" s="1066"/>
      <c r="CO8" s="1066"/>
      <c r="CP8" s="1066"/>
      <c r="CQ8" s="1066"/>
      <c r="CR8" s="1066"/>
      <c r="CS8" s="1066"/>
      <c r="CT8" s="1066"/>
      <c r="CU8" s="1066"/>
      <c r="CV8" s="1066"/>
      <c r="CW8" s="1066"/>
      <c r="CX8" s="1066"/>
      <c r="CY8" s="1066"/>
      <c r="CZ8" s="1066"/>
      <c r="DA8" s="1066"/>
      <c r="DB8" s="1066"/>
      <c r="DC8" s="1066"/>
      <c r="DD8" s="1066"/>
      <c r="DE8" s="1066"/>
      <c r="DF8" s="1066"/>
      <c r="DG8" s="1066"/>
      <c r="DH8" s="1066"/>
    </row>
    <row r="9" spans="1:112" ht="31" customHeight="1">
      <c r="A9" s="897">
        <f>'Cumulative Regular Season'!CK21</f>
        <v>17</v>
      </c>
      <c r="B9" s="898" t="str">
        <f>'Cumulative Regular Season'!CL21</f>
        <v>Blanchet</v>
      </c>
      <c r="C9" s="899">
        <f>'Cumulative Regular Season'!CM21</f>
        <v>18</v>
      </c>
      <c r="D9" s="897">
        <f>'Cumulative Regular Season'!CN21</f>
        <v>2</v>
      </c>
      <c r="E9" s="900">
        <f>'Cumulative Regular Season'!CO21</f>
        <v>2</v>
      </c>
      <c r="F9" s="901">
        <f>'Cumulative Regular Season'!CP21</f>
        <v>4</v>
      </c>
      <c r="G9" s="902">
        <f>'Cumulative Regular Season'!CQ21</f>
        <v>3</v>
      </c>
      <c r="H9" s="897">
        <f>'Cumulative Regular Season'!CR21</f>
        <v>6</v>
      </c>
      <c r="I9" s="902">
        <f>'Cumulative Regular Season'!CS21</f>
        <v>4</v>
      </c>
      <c r="J9" s="897">
        <f>'Cumulative Regular Season'!CT21</f>
        <v>23</v>
      </c>
      <c r="K9" s="900">
        <f>'Cumulative Regular Season'!CU21</f>
        <v>16</v>
      </c>
      <c r="L9" s="903">
        <f>'Cumulative Regular Season'!CV21</f>
        <v>0.69565217391304346</v>
      </c>
      <c r="M9" s="904">
        <f>'Cumulative Regular Season'!CW21</f>
        <v>0.125</v>
      </c>
      <c r="N9" s="900">
        <f>'Cumulative Regular Season'!CX21</f>
        <v>0</v>
      </c>
      <c r="O9" s="901">
        <f>'Cumulative Regular Season'!CY21</f>
        <v>0</v>
      </c>
      <c r="P9" s="900">
        <f>'Cumulative Regular Season'!CZ21</f>
        <v>1</v>
      </c>
      <c r="Q9" s="900">
        <f>'Cumulative Regular Season'!DA21</f>
        <v>0</v>
      </c>
      <c r="R9" s="900">
        <f>'Cumulative Regular Season'!DB21</f>
        <v>0</v>
      </c>
      <c r="S9" s="897">
        <f>'Cumulative Regular Season'!DC21</f>
        <v>0</v>
      </c>
      <c r="T9" s="900">
        <f>'Cumulative Regular Season'!DD21</f>
        <v>3</v>
      </c>
      <c r="U9" s="900">
        <f>'Cumulative Regular Season'!DE21</f>
        <v>3</v>
      </c>
      <c r="V9" s="905">
        <f>'Cumulative Regular Season'!DF21</f>
        <v>0</v>
      </c>
      <c r="W9" s="906">
        <f>'Cumulative Regular Season'!DG21</f>
        <v>6.9826388888888882E-2</v>
      </c>
      <c r="X9" s="900">
        <f>'Cumulative Regular Season'!DH21</f>
        <v>53</v>
      </c>
      <c r="Y9" s="900">
        <f>'Cumulative Regular Season'!DI21</f>
        <v>49</v>
      </c>
      <c r="Z9" s="902">
        <f>'Cumulative Regular Season'!DJ21</f>
        <v>4</v>
      </c>
      <c r="BJ9" s="1066"/>
      <c r="BK9" s="1066"/>
      <c r="BL9" s="1066"/>
      <c r="BM9" s="1066"/>
      <c r="BN9" s="1066"/>
      <c r="BO9" s="1066"/>
      <c r="BP9" s="1066"/>
      <c r="BQ9" s="1066"/>
      <c r="BR9" s="1066"/>
      <c r="BS9" s="1066"/>
      <c r="BT9" s="1066"/>
      <c r="BU9" s="1066"/>
      <c r="BV9" s="1066"/>
      <c r="BW9" s="1066"/>
      <c r="BX9" s="1066"/>
      <c r="BY9" s="1066"/>
      <c r="BZ9" s="1066"/>
      <c r="CA9" s="1066"/>
      <c r="CB9" s="1066"/>
      <c r="CC9" s="1066"/>
      <c r="CD9" s="1066"/>
      <c r="CE9" s="1066"/>
      <c r="CF9" s="1066"/>
      <c r="CG9" s="1066"/>
      <c r="CH9" s="1066"/>
      <c r="CI9" s="1066"/>
      <c r="CJ9" s="1066"/>
      <c r="CK9" s="1066"/>
      <c r="CL9" s="1066"/>
      <c r="CM9" s="1066"/>
      <c r="CN9" s="1066"/>
      <c r="CO9" s="1066"/>
      <c r="CP9" s="1066"/>
      <c r="CQ9" s="1066"/>
      <c r="CR9" s="1066"/>
      <c r="CS9" s="1066"/>
      <c r="CT9" s="1066"/>
      <c r="CU9" s="1066"/>
      <c r="CV9" s="1066"/>
      <c r="CW9" s="1066"/>
      <c r="CX9" s="1066"/>
      <c r="CY9" s="1066"/>
      <c r="CZ9" s="1066"/>
      <c r="DA9" s="1066"/>
      <c r="DB9" s="1066"/>
      <c r="DC9" s="1066"/>
      <c r="DD9" s="1066"/>
      <c r="DE9" s="1066"/>
      <c r="DF9" s="1066"/>
      <c r="DG9" s="1066"/>
      <c r="DH9" s="1066"/>
    </row>
    <row r="10" spans="1:112" ht="31" customHeight="1">
      <c r="A10" s="887">
        <f>'Cumulative Regular Season'!CK22</f>
        <v>18</v>
      </c>
      <c r="B10" s="888" t="str">
        <f>'Cumulative Regular Season'!CL22</f>
        <v>Figliomeni</v>
      </c>
      <c r="C10" s="889">
        <f>'Cumulative Regular Season'!CM22</f>
        <v>21</v>
      </c>
      <c r="D10" s="887">
        <f>'Cumulative Regular Season'!CN22</f>
        <v>3</v>
      </c>
      <c r="E10" s="890">
        <f>'Cumulative Regular Season'!CO22</f>
        <v>7</v>
      </c>
      <c r="F10" s="891">
        <f>'Cumulative Regular Season'!CP22</f>
        <v>10</v>
      </c>
      <c r="G10" s="892">
        <f>'Cumulative Regular Season'!CQ22</f>
        <v>0</v>
      </c>
      <c r="H10" s="887">
        <f>'Cumulative Regular Season'!CR22</f>
        <v>20</v>
      </c>
      <c r="I10" s="892">
        <f>'Cumulative Regular Season'!CS22</f>
        <v>26</v>
      </c>
      <c r="J10" s="887">
        <f>'Cumulative Regular Season'!CT22</f>
        <v>56</v>
      </c>
      <c r="K10" s="890">
        <f>'Cumulative Regular Season'!CU22</f>
        <v>44</v>
      </c>
      <c r="L10" s="893">
        <f>'Cumulative Regular Season'!CV22</f>
        <v>0.7857142857142857</v>
      </c>
      <c r="M10" s="894">
        <f>'Cumulative Regular Season'!CW22</f>
        <v>6.8181818181818177E-2</v>
      </c>
      <c r="N10" s="890">
        <f>'Cumulative Regular Season'!CX22</f>
        <v>0</v>
      </c>
      <c r="O10" s="891">
        <f>'Cumulative Regular Season'!CY22</f>
        <v>1</v>
      </c>
      <c r="P10" s="890">
        <f>'Cumulative Regular Season'!CZ22</f>
        <v>0</v>
      </c>
      <c r="Q10" s="890">
        <f>'Cumulative Regular Season'!DA22</f>
        <v>0</v>
      </c>
      <c r="R10" s="890">
        <f>'Cumulative Regular Season'!DB22</f>
        <v>0</v>
      </c>
      <c r="S10" s="887">
        <f>'Cumulative Regular Season'!DC22</f>
        <v>20</v>
      </c>
      <c r="T10" s="890">
        <f>'Cumulative Regular Season'!DD22</f>
        <v>23</v>
      </c>
      <c r="U10" s="890">
        <f>'Cumulative Regular Season'!DE22</f>
        <v>43</v>
      </c>
      <c r="V10" s="895">
        <f>'Cumulative Regular Season'!DF22</f>
        <v>0.46511627906976744</v>
      </c>
      <c r="W10" s="896">
        <f>'Cumulative Regular Season'!DG22</f>
        <v>0.18224537037037036</v>
      </c>
      <c r="X10" s="890">
        <f>'Cumulative Regular Season'!DH22</f>
        <v>147</v>
      </c>
      <c r="Y10" s="890">
        <f>'Cumulative Regular Season'!DI22</f>
        <v>135</v>
      </c>
      <c r="Z10" s="892">
        <f>'Cumulative Regular Season'!DJ22</f>
        <v>12</v>
      </c>
      <c r="BJ10" s="1066"/>
      <c r="BK10" s="1066"/>
      <c r="BL10" s="1066"/>
      <c r="BM10" s="1066"/>
      <c r="BN10" s="1066"/>
      <c r="BO10" s="1066"/>
      <c r="BP10" s="1066"/>
      <c r="BQ10" s="1066"/>
      <c r="BR10" s="1066"/>
      <c r="BS10" s="1066"/>
      <c r="BT10" s="1066"/>
      <c r="BU10" s="1066"/>
      <c r="BV10" s="1066"/>
      <c r="BW10" s="1066"/>
      <c r="BX10" s="1066"/>
      <c r="BY10" s="1066"/>
      <c r="BZ10" s="1066"/>
      <c r="CA10" s="1066"/>
      <c r="CB10" s="1066"/>
      <c r="CC10" s="1066"/>
      <c r="CD10" s="1066"/>
      <c r="CE10" s="1066"/>
      <c r="CF10" s="1066"/>
      <c r="CG10" s="1066"/>
      <c r="CH10" s="1066"/>
      <c r="CI10" s="1066"/>
      <c r="CJ10" s="1066"/>
      <c r="CK10" s="1066"/>
      <c r="CL10" s="1066"/>
      <c r="CM10" s="1066"/>
      <c r="CN10" s="1066"/>
      <c r="CO10" s="1066"/>
      <c r="CP10" s="1066"/>
      <c r="CQ10" s="1066"/>
      <c r="CR10" s="1066"/>
      <c r="CS10" s="1066"/>
      <c r="CT10" s="1066"/>
      <c r="CU10" s="1066"/>
      <c r="CV10" s="1066"/>
      <c r="CW10" s="1066"/>
      <c r="CX10" s="1066"/>
      <c r="CY10" s="1066"/>
      <c r="CZ10" s="1066"/>
      <c r="DA10" s="1066"/>
      <c r="DB10" s="1066"/>
      <c r="DC10" s="1066"/>
      <c r="DD10" s="1066"/>
      <c r="DE10" s="1066"/>
      <c r="DF10" s="1066"/>
      <c r="DG10" s="1066"/>
      <c r="DH10" s="1066"/>
    </row>
    <row r="11" spans="1:112" ht="31" customHeight="1">
      <c r="A11" s="897">
        <f>'Cumulative Regular Season'!CK23</f>
        <v>19</v>
      </c>
      <c r="B11" s="898" t="str">
        <f>'Cumulative Regular Season'!CL23</f>
        <v>Spadafora</v>
      </c>
      <c r="C11" s="899">
        <f>'Cumulative Regular Season'!CM23</f>
        <v>14</v>
      </c>
      <c r="D11" s="897">
        <f>'Cumulative Regular Season'!CN23</f>
        <v>0</v>
      </c>
      <c r="E11" s="900">
        <f>'Cumulative Regular Season'!CO23</f>
        <v>2</v>
      </c>
      <c r="F11" s="901">
        <f>'Cumulative Regular Season'!CP23</f>
        <v>2</v>
      </c>
      <c r="G11" s="902">
        <f>'Cumulative Regular Season'!CQ23</f>
        <v>1</v>
      </c>
      <c r="H11" s="897">
        <f>'Cumulative Regular Season'!CR23</f>
        <v>4</v>
      </c>
      <c r="I11" s="902">
        <f>'Cumulative Regular Season'!CS23</f>
        <v>10</v>
      </c>
      <c r="J11" s="897">
        <f>'Cumulative Regular Season'!CT23</f>
        <v>20</v>
      </c>
      <c r="K11" s="900">
        <f>'Cumulative Regular Season'!CU23</f>
        <v>15</v>
      </c>
      <c r="L11" s="903">
        <f>'Cumulative Regular Season'!CV23</f>
        <v>0.75</v>
      </c>
      <c r="M11" s="904">
        <f>'Cumulative Regular Season'!CW23</f>
        <v>0</v>
      </c>
      <c r="N11" s="900">
        <f>'Cumulative Regular Season'!CX23</f>
        <v>0</v>
      </c>
      <c r="O11" s="901">
        <f>'Cumulative Regular Season'!CY23</f>
        <v>0</v>
      </c>
      <c r="P11" s="900">
        <f>'Cumulative Regular Season'!CZ23</f>
        <v>0</v>
      </c>
      <c r="Q11" s="900">
        <f>'Cumulative Regular Season'!DA23</f>
        <v>0</v>
      </c>
      <c r="R11" s="900">
        <f>'Cumulative Regular Season'!DB23</f>
        <v>0</v>
      </c>
      <c r="S11" s="897">
        <f>'Cumulative Regular Season'!DC23</f>
        <v>1</v>
      </c>
      <c r="T11" s="900">
        <f>'Cumulative Regular Season'!DD23</f>
        <v>0</v>
      </c>
      <c r="U11" s="900">
        <f>'Cumulative Regular Season'!DE23</f>
        <v>1</v>
      </c>
      <c r="V11" s="905">
        <f>'Cumulative Regular Season'!DF23</f>
        <v>1</v>
      </c>
      <c r="W11" s="906">
        <f>'Cumulative Regular Season'!DG23</f>
        <v>6.385416666666667E-2</v>
      </c>
      <c r="X11" s="900">
        <f>'Cumulative Regular Season'!DH23</f>
        <v>51</v>
      </c>
      <c r="Y11" s="900">
        <f>'Cumulative Regular Season'!DI23</f>
        <v>51</v>
      </c>
      <c r="Z11" s="902">
        <f>'Cumulative Regular Season'!DJ23</f>
        <v>0</v>
      </c>
      <c r="BJ11" s="1066"/>
      <c r="BK11" s="1066"/>
      <c r="BL11" s="1066"/>
      <c r="BM11" s="1066"/>
      <c r="BN11" s="1066"/>
      <c r="BO11" s="1066"/>
      <c r="BP11" s="1066"/>
      <c r="BQ11" s="1066"/>
      <c r="BR11" s="1066"/>
      <c r="BS11" s="1066"/>
      <c r="BT11" s="1066"/>
      <c r="BU11" s="1066"/>
      <c r="BV11" s="1066"/>
      <c r="BW11" s="1066"/>
      <c r="BX11" s="1066"/>
      <c r="BY11" s="1066"/>
      <c r="BZ11" s="1066"/>
      <c r="CA11" s="1066"/>
      <c r="CB11" s="1066"/>
      <c r="CC11" s="1066"/>
      <c r="CD11" s="1066"/>
      <c r="CE11" s="1066"/>
      <c r="CF11" s="1066"/>
      <c r="CG11" s="1066"/>
      <c r="CH11" s="1066"/>
      <c r="CI11" s="1066"/>
      <c r="CJ11" s="1066"/>
      <c r="CK11" s="1066"/>
      <c r="CL11" s="1066"/>
      <c r="CM11" s="1066"/>
      <c r="CN11" s="1066"/>
      <c r="CO11" s="1066"/>
      <c r="CP11" s="1066"/>
      <c r="CQ11" s="1066"/>
      <c r="CR11" s="1066"/>
      <c r="CS11" s="1066"/>
      <c r="CT11" s="1066"/>
      <c r="CU11" s="1066"/>
      <c r="CV11" s="1066"/>
      <c r="CW11" s="1066"/>
      <c r="CX11" s="1066"/>
      <c r="CY11" s="1066"/>
      <c r="CZ11" s="1066"/>
      <c r="DA11" s="1066"/>
      <c r="DB11" s="1066"/>
      <c r="DC11" s="1066"/>
      <c r="DD11" s="1066"/>
      <c r="DE11" s="1066"/>
      <c r="DF11" s="1066"/>
      <c r="DG11" s="1066"/>
      <c r="DH11" s="1066"/>
    </row>
    <row r="12" spans="1:112" ht="31" customHeight="1">
      <c r="A12" s="887">
        <f>'Cumulative Regular Season'!CK24</f>
        <v>20</v>
      </c>
      <c r="B12" s="888" t="str">
        <f>'Cumulative Regular Season'!CL24</f>
        <v>Cairns</v>
      </c>
      <c r="C12" s="889">
        <f>'Cumulative Regular Season'!CM24</f>
        <v>10</v>
      </c>
      <c r="D12" s="887">
        <f>'Cumulative Regular Season'!CN24</f>
        <v>1</v>
      </c>
      <c r="E12" s="890">
        <f>'Cumulative Regular Season'!CO24</f>
        <v>4</v>
      </c>
      <c r="F12" s="891">
        <f>'Cumulative Regular Season'!CP24</f>
        <v>5</v>
      </c>
      <c r="G12" s="892">
        <f>'Cumulative Regular Season'!CQ24</f>
        <v>-4</v>
      </c>
      <c r="H12" s="887">
        <f>'Cumulative Regular Season'!CR24</f>
        <v>6</v>
      </c>
      <c r="I12" s="892">
        <f>'Cumulative Regular Season'!CS24</f>
        <v>4</v>
      </c>
      <c r="J12" s="887">
        <f>'Cumulative Regular Season'!CT24</f>
        <v>45</v>
      </c>
      <c r="K12" s="890">
        <f>'Cumulative Regular Season'!CU24</f>
        <v>24</v>
      </c>
      <c r="L12" s="893">
        <f>'Cumulative Regular Season'!CV24</f>
        <v>0.53333333333333333</v>
      </c>
      <c r="M12" s="894">
        <f>'Cumulative Regular Season'!CW24</f>
        <v>4.1666666666666664E-2</v>
      </c>
      <c r="N12" s="890">
        <f>'Cumulative Regular Season'!CX24</f>
        <v>0</v>
      </c>
      <c r="O12" s="891">
        <f>'Cumulative Regular Season'!CY24</f>
        <v>0</v>
      </c>
      <c r="P12" s="890">
        <f>'Cumulative Regular Season'!CZ24</f>
        <v>0</v>
      </c>
      <c r="Q12" s="890">
        <f>'Cumulative Regular Season'!DA24</f>
        <v>0</v>
      </c>
      <c r="R12" s="890">
        <f>'Cumulative Regular Season'!DB24</f>
        <v>0</v>
      </c>
      <c r="S12" s="887">
        <f>'Cumulative Regular Season'!DC24</f>
        <v>0</v>
      </c>
      <c r="T12" s="890">
        <f>'Cumulative Regular Season'!DD24</f>
        <v>0</v>
      </c>
      <c r="U12" s="890">
        <f>'Cumulative Regular Season'!DE24</f>
        <v>0</v>
      </c>
      <c r="V12" s="895" t="e">
        <f>'Cumulative Regular Season'!DF24</f>
        <v>#DIV/0!</v>
      </c>
      <c r="W12" s="896">
        <f>'Cumulative Regular Season'!DG24</f>
        <v>9.0277777777777776E-2</v>
      </c>
      <c r="X12" s="890">
        <f>'Cumulative Regular Season'!DH24</f>
        <v>79</v>
      </c>
      <c r="Y12" s="890">
        <f>'Cumulative Regular Season'!DI24</f>
        <v>84</v>
      </c>
      <c r="Z12" s="892">
        <f>'Cumulative Regular Season'!DJ24</f>
        <v>-5</v>
      </c>
      <c r="BJ12" s="1066"/>
      <c r="BK12" s="1066"/>
      <c r="BL12" s="1066"/>
      <c r="BM12" s="1066"/>
      <c r="BN12" s="1066"/>
      <c r="BO12" s="1066"/>
      <c r="BP12" s="1066"/>
      <c r="BQ12" s="1066"/>
      <c r="BR12" s="1066"/>
      <c r="BS12" s="1066"/>
      <c r="BT12" s="1066"/>
      <c r="BU12" s="1066"/>
      <c r="BV12" s="1066"/>
      <c r="BW12" s="1066"/>
      <c r="BX12" s="1066"/>
      <c r="BY12" s="1066"/>
      <c r="BZ12" s="1066"/>
      <c r="CA12" s="1066"/>
      <c r="CB12" s="1066"/>
      <c r="CC12" s="1066"/>
      <c r="CD12" s="1066"/>
      <c r="CE12" s="1066"/>
      <c r="CF12" s="1066"/>
      <c r="CG12" s="1066"/>
      <c r="CH12" s="1066"/>
      <c r="CI12" s="1066"/>
      <c r="CJ12" s="1066"/>
      <c r="CK12" s="1066"/>
      <c r="CL12" s="1066"/>
      <c r="CM12" s="1066"/>
      <c r="CN12" s="1066"/>
      <c r="CO12" s="1066"/>
      <c r="CP12" s="1066"/>
      <c r="CQ12" s="1066"/>
      <c r="CR12" s="1066"/>
      <c r="CS12" s="1066"/>
      <c r="CT12" s="1066"/>
      <c r="CU12" s="1066"/>
      <c r="CV12" s="1066"/>
      <c r="CW12" s="1066"/>
      <c r="CX12" s="1066"/>
      <c r="CY12" s="1066"/>
      <c r="CZ12" s="1066"/>
      <c r="DA12" s="1066"/>
      <c r="DB12" s="1066"/>
      <c r="DC12" s="1066"/>
      <c r="DD12" s="1066"/>
      <c r="DE12" s="1066"/>
      <c r="DF12" s="1066"/>
      <c r="DG12" s="1066"/>
      <c r="DH12" s="1066"/>
    </row>
    <row r="13" spans="1:112" ht="31" customHeight="1">
      <c r="A13" s="897">
        <f>'Cumulative Regular Season'!CK25</f>
        <v>21</v>
      </c>
      <c r="B13" s="898" t="str">
        <f>'Cumulative Regular Season'!CL25</f>
        <v>DeLaurentis</v>
      </c>
      <c r="C13" s="899">
        <f>'Cumulative Regular Season'!CM25</f>
        <v>13</v>
      </c>
      <c r="D13" s="897">
        <f>'Cumulative Regular Season'!CN25</f>
        <v>1</v>
      </c>
      <c r="E13" s="900">
        <f>'Cumulative Regular Season'!CO25</f>
        <v>5</v>
      </c>
      <c r="F13" s="901">
        <f>'Cumulative Regular Season'!CP25</f>
        <v>6</v>
      </c>
      <c r="G13" s="902">
        <f>'Cumulative Regular Season'!CQ25</f>
        <v>0</v>
      </c>
      <c r="H13" s="897">
        <f>'Cumulative Regular Season'!CR25</f>
        <v>8</v>
      </c>
      <c r="I13" s="902">
        <f>'Cumulative Regular Season'!CS25</f>
        <v>9</v>
      </c>
      <c r="J13" s="897">
        <f>'Cumulative Regular Season'!CT25</f>
        <v>40</v>
      </c>
      <c r="K13" s="900">
        <f>'Cumulative Regular Season'!CU25</f>
        <v>33</v>
      </c>
      <c r="L13" s="903">
        <f>'Cumulative Regular Season'!CV25</f>
        <v>0.82499999999999996</v>
      </c>
      <c r="M13" s="904">
        <f>'Cumulative Regular Season'!CW25</f>
        <v>3.0303030303030304E-2</v>
      </c>
      <c r="N13" s="900">
        <f>'Cumulative Regular Season'!CX25</f>
        <v>0</v>
      </c>
      <c r="O13" s="901">
        <f>'Cumulative Regular Season'!CY25</f>
        <v>0</v>
      </c>
      <c r="P13" s="900">
        <f>'Cumulative Regular Season'!CZ25</f>
        <v>0</v>
      </c>
      <c r="Q13" s="900">
        <f>'Cumulative Regular Season'!DA25</f>
        <v>0</v>
      </c>
      <c r="R13" s="900">
        <f>'Cumulative Regular Season'!DB25</f>
        <v>0</v>
      </c>
      <c r="S13" s="897">
        <f>'Cumulative Regular Season'!DC25</f>
        <v>9</v>
      </c>
      <c r="T13" s="900">
        <f>'Cumulative Regular Season'!DD25</f>
        <v>2</v>
      </c>
      <c r="U13" s="900">
        <f>'Cumulative Regular Season'!DE25</f>
        <v>11</v>
      </c>
      <c r="V13" s="905">
        <f>'Cumulative Regular Season'!DF25</f>
        <v>0.81818181818181823</v>
      </c>
      <c r="W13" s="906">
        <f>'Cumulative Regular Season'!DG25</f>
        <v>8.6736111111111111E-2</v>
      </c>
      <c r="X13" s="900">
        <f>'Cumulative Regular Season'!DH25</f>
        <v>84</v>
      </c>
      <c r="Y13" s="900">
        <f>'Cumulative Regular Season'!DI25</f>
        <v>65</v>
      </c>
      <c r="Z13" s="902">
        <f>'Cumulative Regular Season'!DJ25</f>
        <v>19</v>
      </c>
      <c r="BJ13" s="1066"/>
      <c r="BK13" s="1066"/>
      <c r="BL13" s="1066"/>
      <c r="BM13" s="1066"/>
      <c r="BN13" s="1066"/>
      <c r="BO13" s="1066"/>
      <c r="BP13" s="1066"/>
      <c r="BQ13" s="1066"/>
      <c r="BR13" s="1066"/>
      <c r="BS13" s="1066"/>
      <c r="BT13" s="1066"/>
      <c r="BU13" s="1066"/>
      <c r="BV13" s="1066"/>
      <c r="BW13" s="1066"/>
      <c r="BX13" s="1066"/>
      <c r="BY13" s="1066"/>
      <c r="BZ13" s="1066"/>
      <c r="CA13" s="1066"/>
      <c r="CB13" s="1066"/>
      <c r="CC13" s="1066"/>
      <c r="CD13" s="1066"/>
      <c r="CE13" s="1066"/>
      <c r="CF13" s="1066"/>
      <c r="CG13" s="1066"/>
      <c r="CH13" s="1066"/>
      <c r="CI13" s="1066"/>
      <c r="CJ13" s="1066"/>
      <c r="CK13" s="1066"/>
      <c r="CL13" s="1066"/>
      <c r="CM13" s="1066"/>
      <c r="CN13" s="1066"/>
      <c r="CO13" s="1066"/>
      <c r="CP13" s="1066"/>
      <c r="CQ13" s="1066"/>
      <c r="CR13" s="1066"/>
      <c r="CS13" s="1066"/>
      <c r="CT13" s="1066"/>
      <c r="CU13" s="1066"/>
      <c r="CV13" s="1066"/>
      <c r="CW13" s="1066"/>
      <c r="CX13" s="1066"/>
      <c r="CY13" s="1066"/>
      <c r="CZ13" s="1066"/>
      <c r="DA13" s="1066"/>
      <c r="DB13" s="1066"/>
      <c r="DC13" s="1066"/>
      <c r="DD13" s="1066"/>
      <c r="DE13" s="1066"/>
      <c r="DF13" s="1066"/>
      <c r="DG13" s="1066"/>
      <c r="DH13" s="1066"/>
    </row>
    <row r="14" spans="1:112" ht="31" customHeight="1">
      <c r="A14" s="887">
        <f>'Cumulative Regular Season'!CK26</f>
        <v>23</v>
      </c>
      <c r="B14" s="888" t="str">
        <f>'Cumulative Regular Season'!CL26</f>
        <v>Froese</v>
      </c>
      <c r="C14" s="889">
        <f>'Cumulative Regular Season'!CM26</f>
        <v>22</v>
      </c>
      <c r="D14" s="887">
        <f>'Cumulative Regular Season'!CN26</f>
        <v>1</v>
      </c>
      <c r="E14" s="890">
        <f>'Cumulative Regular Season'!CO26</f>
        <v>6</v>
      </c>
      <c r="F14" s="891">
        <f>'Cumulative Regular Season'!CP26</f>
        <v>7</v>
      </c>
      <c r="G14" s="892">
        <f>'Cumulative Regular Season'!CQ26</f>
        <v>-9</v>
      </c>
      <c r="H14" s="887">
        <f>'Cumulative Regular Season'!CR26</f>
        <v>8</v>
      </c>
      <c r="I14" s="892">
        <f>'Cumulative Regular Season'!CS26</f>
        <v>8</v>
      </c>
      <c r="J14" s="887">
        <f>'Cumulative Regular Season'!CT26</f>
        <v>43</v>
      </c>
      <c r="K14" s="890">
        <f>'Cumulative Regular Season'!CU26</f>
        <v>31</v>
      </c>
      <c r="L14" s="893">
        <f>'Cumulative Regular Season'!CV26</f>
        <v>0.72093023255813948</v>
      </c>
      <c r="M14" s="894">
        <f>'Cumulative Regular Season'!CW26</f>
        <v>3.2258064516129031E-2</v>
      </c>
      <c r="N14" s="890">
        <f>'Cumulative Regular Season'!CX26</f>
        <v>0</v>
      </c>
      <c r="O14" s="891">
        <f>'Cumulative Regular Season'!CY26</f>
        <v>0</v>
      </c>
      <c r="P14" s="890">
        <f>'Cumulative Regular Season'!CZ26</f>
        <v>1</v>
      </c>
      <c r="Q14" s="890">
        <f>'Cumulative Regular Season'!DA26</f>
        <v>0</v>
      </c>
      <c r="R14" s="890">
        <f>'Cumulative Regular Season'!DB26</f>
        <v>0</v>
      </c>
      <c r="S14" s="887">
        <f>'Cumulative Regular Season'!DC26</f>
        <v>30</v>
      </c>
      <c r="T14" s="890">
        <f>'Cumulative Regular Season'!DD26</f>
        <v>20</v>
      </c>
      <c r="U14" s="890">
        <f>'Cumulative Regular Season'!DE26</f>
        <v>50</v>
      </c>
      <c r="V14" s="895">
        <f>'Cumulative Regular Season'!DF26</f>
        <v>0.6</v>
      </c>
      <c r="W14" s="896">
        <f>'Cumulative Regular Season'!DG26</f>
        <v>0.17799768518518519</v>
      </c>
      <c r="X14" s="890">
        <f>'Cumulative Regular Season'!DH26</f>
        <v>114</v>
      </c>
      <c r="Y14" s="890">
        <f>'Cumulative Regular Season'!DI26</f>
        <v>155</v>
      </c>
      <c r="Z14" s="892">
        <f>'Cumulative Regular Season'!DJ26</f>
        <v>-41</v>
      </c>
      <c r="BJ14" s="1066"/>
      <c r="BK14" s="1066"/>
      <c r="BL14" s="1066"/>
      <c r="BM14" s="1066"/>
      <c r="BN14" s="1066"/>
      <c r="BO14" s="1066"/>
      <c r="BP14" s="1066"/>
      <c r="BQ14" s="1066"/>
      <c r="BR14" s="1066"/>
      <c r="BS14" s="1066"/>
      <c r="BT14" s="1066"/>
      <c r="BU14" s="1066"/>
      <c r="BV14" s="1066"/>
      <c r="BW14" s="1066"/>
      <c r="BX14" s="1066"/>
      <c r="BY14" s="1066"/>
      <c r="BZ14" s="1066"/>
      <c r="CA14" s="1066"/>
      <c r="CB14" s="1066"/>
      <c r="CC14" s="1066"/>
      <c r="CD14" s="1066"/>
      <c r="CE14" s="1066"/>
      <c r="CF14" s="1066"/>
      <c r="CG14" s="1066"/>
      <c r="CH14" s="1066"/>
      <c r="CI14" s="1066"/>
      <c r="CJ14" s="1066"/>
      <c r="CK14" s="1066"/>
      <c r="CL14" s="1066"/>
      <c r="CM14" s="1066"/>
      <c r="CN14" s="1066"/>
      <c r="CO14" s="1066"/>
      <c r="CP14" s="1066"/>
      <c r="CQ14" s="1066"/>
      <c r="CR14" s="1066"/>
      <c r="CS14" s="1066"/>
      <c r="CT14" s="1066"/>
      <c r="CU14" s="1066"/>
      <c r="CV14" s="1066"/>
      <c r="CW14" s="1066"/>
      <c r="CX14" s="1066"/>
      <c r="CY14" s="1066"/>
      <c r="CZ14" s="1066"/>
      <c r="DA14" s="1066"/>
      <c r="DB14" s="1066"/>
      <c r="DC14" s="1066"/>
      <c r="DD14" s="1066"/>
      <c r="DE14" s="1066"/>
      <c r="DF14" s="1066"/>
      <c r="DG14" s="1066"/>
      <c r="DH14" s="1066"/>
    </row>
    <row r="15" spans="1:112" ht="31" customHeight="1">
      <c r="A15" s="897">
        <f>'Cumulative Regular Season'!CK27</f>
        <v>25</v>
      </c>
      <c r="B15" s="898" t="str">
        <f>'Cumulative Regular Season'!CL27</f>
        <v>Gallant</v>
      </c>
      <c r="C15" s="899">
        <f>'Cumulative Regular Season'!CM27</f>
        <v>22</v>
      </c>
      <c r="D15" s="897">
        <f>'Cumulative Regular Season'!CN27</f>
        <v>4</v>
      </c>
      <c r="E15" s="900">
        <f>'Cumulative Regular Season'!CO27</f>
        <v>7</v>
      </c>
      <c r="F15" s="901">
        <f>'Cumulative Regular Season'!CP27</f>
        <v>11</v>
      </c>
      <c r="G15" s="902">
        <f>'Cumulative Regular Season'!CQ27</f>
        <v>-2</v>
      </c>
      <c r="H15" s="897">
        <f>'Cumulative Regular Season'!CR27</f>
        <v>18</v>
      </c>
      <c r="I15" s="902">
        <f>'Cumulative Regular Season'!CS27</f>
        <v>14</v>
      </c>
      <c r="J15" s="897">
        <f>'Cumulative Regular Season'!CT27</f>
        <v>98</v>
      </c>
      <c r="K15" s="900">
        <f>'Cumulative Regular Season'!CU27</f>
        <v>81</v>
      </c>
      <c r="L15" s="903">
        <f>'Cumulative Regular Season'!CV27</f>
        <v>0.82653061224489799</v>
      </c>
      <c r="M15" s="904">
        <f>'Cumulative Regular Season'!CW27</f>
        <v>4.9382716049382713E-2</v>
      </c>
      <c r="N15" s="900">
        <f>'Cumulative Regular Season'!CX27</f>
        <v>0</v>
      </c>
      <c r="O15" s="901">
        <f>'Cumulative Regular Season'!CY27</f>
        <v>0</v>
      </c>
      <c r="P15" s="900">
        <f>'Cumulative Regular Season'!CZ27</f>
        <v>0</v>
      </c>
      <c r="Q15" s="900">
        <f>'Cumulative Regular Season'!DA27</f>
        <v>0</v>
      </c>
      <c r="R15" s="900">
        <f>'Cumulative Regular Season'!DB27</f>
        <v>0</v>
      </c>
      <c r="S15" s="897">
        <f>'Cumulative Regular Season'!DC27</f>
        <v>2</v>
      </c>
      <c r="T15" s="900">
        <f>'Cumulative Regular Season'!DD27</f>
        <v>4</v>
      </c>
      <c r="U15" s="900">
        <f>'Cumulative Regular Season'!DE27</f>
        <v>6</v>
      </c>
      <c r="V15" s="905">
        <f>'Cumulative Regular Season'!DF27</f>
        <v>0.33333333333333331</v>
      </c>
      <c r="W15" s="906">
        <f>'Cumulative Regular Season'!DG27</f>
        <v>0.2144212962962963</v>
      </c>
      <c r="X15" s="900">
        <f>'Cumulative Regular Season'!DH27</f>
        <v>186</v>
      </c>
      <c r="Y15" s="900">
        <f>'Cumulative Regular Season'!DI27</f>
        <v>176</v>
      </c>
      <c r="Z15" s="902">
        <f>'Cumulative Regular Season'!DJ27</f>
        <v>10</v>
      </c>
      <c r="BJ15" s="1066"/>
      <c r="BK15" s="1066"/>
      <c r="BL15" s="1066"/>
      <c r="BM15" s="1066"/>
      <c r="BN15" s="1066"/>
      <c r="BO15" s="1066"/>
      <c r="BP15" s="1066"/>
      <c r="BQ15" s="1066"/>
      <c r="BR15" s="1066"/>
      <c r="BS15" s="1066"/>
      <c r="BT15" s="1066"/>
      <c r="BU15" s="1066"/>
      <c r="BV15" s="1066"/>
      <c r="BW15" s="1066"/>
      <c r="BX15" s="1066"/>
      <c r="BY15" s="1066"/>
      <c r="BZ15" s="1066"/>
      <c r="CA15" s="1066"/>
      <c r="CB15" s="1066"/>
      <c r="CC15" s="1066"/>
      <c r="CD15" s="1066"/>
      <c r="CE15" s="1066"/>
      <c r="CF15" s="1066"/>
      <c r="CG15" s="1066"/>
      <c r="CH15" s="1066"/>
      <c r="CI15" s="1066"/>
      <c r="CJ15" s="1066"/>
      <c r="CK15" s="1066"/>
      <c r="CL15" s="1066"/>
      <c r="CM15" s="1066"/>
      <c r="CN15" s="1066"/>
      <c r="CO15" s="1066"/>
      <c r="CP15" s="1066"/>
      <c r="CQ15" s="1066"/>
      <c r="CR15" s="1066"/>
      <c r="CS15" s="1066"/>
      <c r="CT15" s="1066"/>
      <c r="CU15" s="1066"/>
      <c r="CV15" s="1066"/>
      <c r="CW15" s="1066"/>
      <c r="CX15" s="1066"/>
      <c r="CY15" s="1066"/>
      <c r="CZ15" s="1066"/>
      <c r="DA15" s="1066"/>
      <c r="DB15" s="1066"/>
      <c r="DC15" s="1066"/>
      <c r="DD15" s="1066"/>
      <c r="DE15" s="1066"/>
      <c r="DF15" s="1066"/>
      <c r="DG15" s="1066"/>
      <c r="DH15" s="1066"/>
    </row>
    <row r="16" spans="1:112" ht="31" customHeight="1">
      <c r="A16" s="887">
        <f>'Cumulative Regular Season'!CK28</f>
        <v>26</v>
      </c>
      <c r="B16" s="888" t="str">
        <f>'Cumulative Regular Season'!CL28</f>
        <v>Marchese</v>
      </c>
      <c r="C16" s="889">
        <f>'Cumulative Regular Season'!CM28</f>
        <v>3</v>
      </c>
      <c r="D16" s="887">
        <f>'Cumulative Regular Season'!CN28</f>
        <v>1</v>
      </c>
      <c r="E16" s="890">
        <f>'Cumulative Regular Season'!CO28</f>
        <v>1</v>
      </c>
      <c r="F16" s="891">
        <f>'Cumulative Regular Season'!CP28</f>
        <v>2</v>
      </c>
      <c r="G16" s="892">
        <f>'Cumulative Regular Season'!CQ28</f>
        <v>-1</v>
      </c>
      <c r="H16" s="887">
        <f>'Cumulative Regular Season'!CR28</f>
        <v>2</v>
      </c>
      <c r="I16" s="892">
        <f>'Cumulative Regular Season'!CS28</f>
        <v>1</v>
      </c>
      <c r="J16" s="887">
        <f>'Cumulative Regular Season'!CT28</f>
        <v>17</v>
      </c>
      <c r="K16" s="890">
        <f>'Cumulative Regular Season'!CU28</f>
        <v>11</v>
      </c>
      <c r="L16" s="893">
        <f>'Cumulative Regular Season'!CV28</f>
        <v>0.6470588235294118</v>
      </c>
      <c r="M16" s="894">
        <f>'Cumulative Regular Season'!CW28</f>
        <v>9.0909090909090912E-2</v>
      </c>
      <c r="N16" s="890">
        <f>'Cumulative Regular Season'!CX28</f>
        <v>0</v>
      </c>
      <c r="O16" s="891">
        <f>'Cumulative Regular Season'!CY28</f>
        <v>0</v>
      </c>
      <c r="P16" s="890">
        <f>'Cumulative Regular Season'!CZ28</f>
        <v>0</v>
      </c>
      <c r="Q16" s="890">
        <f>'Cumulative Regular Season'!DA28</f>
        <v>0</v>
      </c>
      <c r="R16" s="890">
        <f>'Cumulative Regular Season'!DB28</f>
        <v>0</v>
      </c>
      <c r="S16" s="887">
        <f>'Cumulative Regular Season'!DC28</f>
        <v>0</v>
      </c>
      <c r="T16" s="890">
        <f>'Cumulative Regular Season'!DD28</f>
        <v>0</v>
      </c>
      <c r="U16" s="890">
        <f>'Cumulative Regular Season'!DE28</f>
        <v>0</v>
      </c>
      <c r="V16" s="895" t="e">
        <f>'Cumulative Regular Season'!DF28</f>
        <v>#DIV/0!</v>
      </c>
      <c r="W16" s="896">
        <f>'Cumulative Regular Season'!DG28</f>
        <v>2.7893518518518519E-2</v>
      </c>
      <c r="X16" s="890">
        <f>'Cumulative Regular Season'!DH28</f>
        <v>24</v>
      </c>
      <c r="Y16" s="890">
        <f>'Cumulative Regular Season'!DI28</f>
        <v>21</v>
      </c>
      <c r="Z16" s="892">
        <f>'Cumulative Regular Season'!DJ28</f>
        <v>3</v>
      </c>
      <c r="BJ16" s="1066"/>
      <c r="BK16" s="1066"/>
      <c r="BL16" s="1066"/>
      <c r="BM16" s="1066"/>
      <c r="BN16" s="1066"/>
      <c r="BO16" s="1066"/>
      <c r="BP16" s="1066"/>
      <c r="BQ16" s="1066"/>
      <c r="BR16" s="1066"/>
      <c r="BS16" s="1066"/>
      <c r="BT16" s="1066"/>
      <c r="BU16" s="1066"/>
      <c r="BV16" s="1066"/>
      <c r="BW16" s="1066"/>
      <c r="BX16" s="1066"/>
      <c r="BY16" s="1066"/>
      <c r="BZ16" s="1066"/>
      <c r="CA16" s="1066"/>
      <c r="CB16" s="1066"/>
      <c r="CC16" s="1066"/>
      <c r="CD16" s="1066"/>
      <c r="CE16" s="1066"/>
      <c r="CF16" s="1066"/>
      <c r="CG16" s="1066"/>
      <c r="CH16" s="1066"/>
      <c r="CI16" s="1066"/>
      <c r="CJ16" s="1066"/>
      <c r="CK16" s="1066"/>
      <c r="CL16" s="1066"/>
      <c r="CM16" s="1066"/>
      <c r="CN16" s="1066"/>
      <c r="CO16" s="1066"/>
      <c r="CP16" s="1066"/>
      <c r="CQ16" s="1066"/>
      <c r="CR16" s="1066"/>
      <c r="CS16" s="1066"/>
      <c r="CT16" s="1066"/>
      <c r="CU16" s="1066"/>
      <c r="CV16" s="1066"/>
      <c r="CW16" s="1066"/>
      <c r="CX16" s="1066"/>
      <c r="CY16" s="1066"/>
      <c r="CZ16" s="1066"/>
      <c r="DA16" s="1066"/>
      <c r="DB16" s="1066"/>
      <c r="DC16" s="1066"/>
      <c r="DD16" s="1066"/>
      <c r="DE16" s="1066"/>
      <c r="DF16" s="1066"/>
      <c r="DG16" s="1066"/>
      <c r="DH16" s="1066"/>
    </row>
    <row r="17" spans="1:112" ht="31" customHeight="1">
      <c r="A17" s="897">
        <f>'Cumulative Regular Season'!CK29</f>
        <v>27</v>
      </c>
      <c r="B17" s="898" t="str">
        <f>'Cumulative Regular Season'!CL29</f>
        <v>Clairmont</v>
      </c>
      <c r="C17" s="899">
        <f>'Cumulative Regular Season'!CM29</f>
        <v>20</v>
      </c>
      <c r="D17" s="897">
        <f>'Cumulative Regular Season'!CN29</f>
        <v>9</v>
      </c>
      <c r="E17" s="900">
        <f>'Cumulative Regular Season'!CO29</f>
        <v>8</v>
      </c>
      <c r="F17" s="901">
        <f>'Cumulative Regular Season'!CP29</f>
        <v>17</v>
      </c>
      <c r="G17" s="902">
        <f>'Cumulative Regular Season'!CQ29</f>
        <v>5</v>
      </c>
      <c r="H17" s="897">
        <f>'Cumulative Regular Season'!CR29</f>
        <v>2</v>
      </c>
      <c r="I17" s="902">
        <f>'Cumulative Regular Season'!CS29</f>
        <v>5</v>
      </c>
      <c r="J17" s="897">
        <f>'Cumulative Regular Season'!CT29</f>
        <v>62</v>
      </c>
      <c r="K17" s="900">
        <f>'Cumulative Regular Season'!CU29</f>
        <v>52</v>
      </c>
      <c r="L17" s="903">
        <f>'Cumulative Regular Season'!CV29</f>
        <v>0.83870967741935487</v>
      </c>
      <c r="M17" s="904">
        <f>'Cumulative Regular Season'!CW29</f>
        <v>0.17307692307692307</v>
      </c>
      <c r="N17" s="900">
        <f>'Cumulative Regular Season'!CX29</f>
        <v>1</v>
      </c>
      <c r="O17" s="901">
        <f>'Cumulative Regular Season'!CY29</f>
        <v>2</v>
      </c>
      <c r="P17" s="900">
        <f>'Cumulative Regular Season'!CZ29</f>
        <v>0</v>
      </c>
      <c r="Q17" s="900">
        <f>'Cumulative Regular Season'!DA29</f>
        <v>0</v>
      </c>
      <c r="R17" s="900">
        <f>'Cumulative Regular Season'!DB29</f>
        <v>0</v>
      </c>
      <c r="S17" s="897">
        <f>'Cumulative Regular Season'!DC29</f>
        <v>4</v>
      </c>
      <c r="T17" s="900">
        <f>'Cumulative Regular Season'!DD29</f>
        <v>2</v>
      </c>
      <c r="U17" s="900">
        <f>'Cumulative Regular Season'!DE29</f>
        <v>6</v>
      </c>
      <c r="V17" s="905">
        <f>'Cumulative Regular Season'!DF29</f>
        <v>0.66666666666666663</v>
      </c>
      <c r="W17" s="906">
        <f>'Cumulative Regular Season'!DG29</f>
        <v>0.1912152777777778</v>
      </c>
      <c r="X17" s="900">
        <f>'Cumulative Regular Season'!DH29</f>
        <v>165</v>
      </c>
      <c r="Y17" s="900">
        <f>'Cumulative Regular Season'!DI29</f>
        <v>148</v>
      </c>
      <c r="Z17" s="902">
        <f>'Cumulative Regular Season'!DJ29</f>
        <v>17</v>
      </c>
      <c r="BJ17" s="1066"/>
      <c r="BK17" s="1066"/>
      <c r="BL17" s="1066"/>
      <c r="BM17" s="1066"/>
      <c r="BN17" s="1066"/>
      <c r="BO17" s="1066"/>
      <c r="BP17" s="1066"/>
      <c r="BQ17" s="1066"/>
      <c r="BR17" s="1066"/>
      <c r="BS17" s="1066"/>
      <c r="BT17" s="1066"/>
      <c r="BU17" s="1066"/>
      <c r="BV17" s="1066"/>
      <c r="BW17" s="1066"/>
      <c r="BX17" s="1066"/>
      <c r="BY17" s="1066"/>
      <c r="BZ17" s="1066"/>
      <c r="CA17" s="1066"/>
      <c r="CB17" s="1066"/>
      <c r="CC17" s="1066"/>
      <c r="CD17" s="1066"/>
      <c r="CE17" s="1066"/>
      <c r="CF17" s="1066"/>
      <c r="CG17" s="1066"/>
      <c r="CH17" s="1066"/>
      <c r="CI17" s="1066"/>
      <c r="CJ17" s="1066"/>
      <c r="CK17" s="1066"/>
      <c r="CL17" s="1066"/>
      <c r="CM17" s="1066"/>
      <c r="CN17" s="1066"/>
      <c r="CO17" s="1066"/>
      <c r="CP17" s="1066"/>
      <c r="CQ17" s="1066"/>
      <c r="CR17" s="1066"/>
      <c r="CS17" s="1066"/>
      <c r="CT17" s="1066"/>
      <c r="CU17" s="1066"/>
      <c r="CV17" s="1066"/>
      <c r="CW17" s="1066"/>
      <c r="CX17" s="1066"/>
      <c r="CY17" s="1066"/>
      <c r="CZ17" s="1066"/>
      <c r="DA17" s="1066"/>
      <c r="DB17" s="1066"/>
      <c r="DC17" s="1066"/>
      <c r="DD17" s="1066"/>
      <c r="DE17" s="1066"/>
      <c r="DF17" s="1066"/>
      <c r="DG17" s="1066"/>
      <c r="DH17" s="1066"/>
    </row>
    <row r="18" spans="1:112" ht="31" customHeight="1">
      <c r="A18" s="887">
        <f>'Cumulative Regular Season'!CK30</f>
        <v>42</v>
      </c>
      <c r="B18" s="888" t="str">
        <f>'Cumulative Regular Season'!CL30</f>
        <v>Kelly</v>
      </c>
      <c r="C18" s="889">
        <f>'Cumulative Regular Season'!CM30</f>
        <v>22</v>
      </c>
      <c r="D18" s="887">
        <f>'Cumulative Regular Season'!CN30</f>
        <v>6</v>
      </c>
      <c r="E18" s="890">
        <f>'Cumulative Regular Season'!CO30</f>
        <v>2</v>
      </c>
      <c r="F18" s="891">
        <f>'Cumulative Regular Season'!CP30</f>
        <v>8</v>
      </c>
      <c r="G18" s="892">
        <f>'Cumulative Regular Season'!CQ30</f>
        <v>-6</v>
      </c>
      <c r="H18" s="887">
        <f>'Cumulative Regular Season'!CR30</f>
        <v>36</v>
      </c>
      <c r="I18" s="892">
        <f>'Cumulative Regular Season'!CS30</f>
        <v>10</v>
      </c>
      <c r="J18" s="887">
        <f>'Cumulative Regular Season'!CT30</f>
        <v>56</v>
      </c>
      <c r="K18" s="890">
        <f>'Cumulative Regular Season'!CU30</f>
        <v>45</v>
      </c>
      <c r="L18" s="893">
        <f>'Cumulative Regular Season'!CV30</f>
        <v>0.8035714285714286</v>
      </c>
      <c r="M18" s="894">
        <f>'Cumulative Regular Season'!CW30</f>
        <v>0.13333333333333333</v>
      </c>
      <c r="N18" s="890">
        <f>'Cumulative Regular Season'!CX30</f>
        <v>1</v>
      </c>
      <c r="O18" s="891">
        <f>'Cumulative Regular Season'!CY30</f>
        <v>0</v>
      </c>
      <c r="P18" s="890">
        <f>'Cumulative Regular Season'!CZ30</f>
        <v>1</v>
      </c>
      <c r="Q18" s="890">
        <f>'Cumulative Regular Season'!DA30</f>
        <v>0</v>
      </c>
      <c r="R18" s="890">
        <f>'Cumulative Regular Season'!DB30</f>
        <v>0</v>
      </c>
      <c r="S18" s="887">
        <f>'Cumulative Regular Season'!DC30</f>
        <v>122</v>
      </c>
      <c r="T18" s="890">
        <f>'Cumulative Regular Season'!DD30</f>
        <v>95</v>
      </c>
      <c r="U18" s="890">
        <f>'Cumulative Regular Season'!DE30</f>
        <v>217</v>
      </c>
      <c r="V18" s="895">
        <f>'Cumulative Regular Season'!DF30</f>
        <v>0.56221198156682028</v>
      </c>
      <c r="W18" s="896">
        <f>'Cumulative Regular Season'!DG30</f>
        <v>0.12861111111111109</v>
      </c>
      <c r="X18" s="890">
        <f>'Cumulative Regular Season'!DH30</f>
        <v>108</v>
      </c>
      <c r="Y18" s="890">
        <f>'Cumulative Regular Season'!DI30</f>
        <v>132</v>
      </c>
      <c r="Z18" s="892">
        <f>'Cumulative Regular Season'!DJ30</f>
        <v>-24</v>
      </c>
      <c r="BJ18" s="1066"/>
      <c r="BK18" s="1066"/>
      <c r="BL18" s="1066"/>
      <c r="BM18" s="1066"/>
      <c r="BN18" s="1066"/>
      <c r="BO18" s="1066"/>
      <c r="BP18" s="1066"/>
      <c r="BQ18" s="1066"/>
      <c r="BR18" s="1066"/>
      <c r="BS18" s="1066"/>
      <c r="BT18" s="1066"/>
      <c r="BU18" s="1066"/>
      <c r="BV18" s="1066"/>
      <c r="BW18" s="1066"/>
      <c r="BX18" s="1066"/>
      <c r="BY18" s="1066"/>
      <c r="BZ18" s="1066"/>
      <c r="CA18" s="1066"/>
      <c r="CB18" s="1066"/>
      <c r="CC18" s="1066"/>
      <c r="CD18" s="1066"/>
      <c r="CE18" s="1066"/>
      <c r="CF18" s="1066"/>
      <c r="CG18" s="1066"/>
      <c r="CH18" s="1066"/>
      <c r="CI18" s="1066"/>
      <c r="CJ18" s="1066"/>
      <c r="CK18" s="1066"/>
      <c r="CL18" s="1066"/>
      <c r="CM18" s="1066"/>
      <c r="CN18" s="1066"/>
      <c r="CO18" s="1066"/>
      <c r="CP18" s="1066"/>
      <c r="CQ18" s="1066"/>
      <c r="CR18" s="1066"/>
      <c r="CS18" s="1066"/>
      <c r="CT18" s="1066"/>
      <c r="CU18" s="1066"/>
      <c r="CV18" s="1066"/>
      <c r="CW18" s="1066"/>
      <c r="CX18" s="1066"/>
      <c r="CY18" s="1066"/>
      <c r="CZ18" s="1066"/>
      <c r="DA18" s="1066"/>
      <c r="DB18" s="1066"/>
      <c r="DC18" s="1066"/>
      <c r="DD18" s="1066"/>
      <c r="DE18" s="1066"/>
      <c r="DF18" s="1066"/>
      <c r="DG18" s="1066"/>
      <c r="DH18" s="1066"/>
    </row>
    <row r="19" spans="1:112" ht="31" customHeight="1">
      <c r="A19" s="897">
        <f>'Cumulative Regular Season'!CK31</f>
        <v>72</v>
      </c>
      <c r="B19" s="898" t="str">
        <f>'Cumulative Regular Season'!CL31</f>
        <v>Fine</v>
      </c>
      <c r="C19" s="899">
        <f>'Cumulative Regular Season'!CM31</f>
        <v>20</v>
      </c>
      <c r="D19" s="897">
        <f>'Cumulative Regular Season'!CN31</f>
        <v>11</v>
      </c>
      <c r="E19" s="900">
        <f>'Cumulative Regular Season'!CO31</f>
        <v>11</v>
      </c>
      <c r="F19" s="901">
        <f>'Cumulative Regular Season'!CP31</f>
        <v>22</v>
      </c>
      <c r="G19" s="902">
        <f>'Cumulative Regular Season'!CQ31</f>
        <v>7</v>
      </c>
      <c r="H19" s="897">
        <f>'Cumulative Regular Season'!CR31</f>
        <v>14</v>
      </c>
      <c r="I19" s="902">
        <f>'Cumulative Regular Season'!CS31</f>
        <v>17</v>
      </c>
      <c r="J19" s="897">
        <f>'Cumulative Regular Season'!CT31</f>
        <v>70</v>
      </c>
      <c r="K19" s="900">
        <f>'Cumulative Regular Season'!CU31</f>
        <v>54</v>
      </c>
      <c r="L19" s="903">
        <f>'Cumulative Regular Season'!CV31</f>
        <v>0.77142857142857146</v>
      </c>
      <c r="M19" s="904">
        <f>'Cumulative Regular Season'!CW31</f>
        <v>0.20370370370370369</v>
      </c>
      <c r="N19" s="900">
        <f>'Cumulative Regular Season'!CX31</f>
        <v>3</v>
      </c>
      <c r="O19" s="901">
        <f>'Cumulative Regular Season'!CY31</f>
        <v>0</v>
      </c>
      <c r="P19" s="900">
        <f>'Cumulative Regular Season'!CZ31</f>
        <v>1</v>
      </c>
      <c r="Q19" s="900">
        <f>'Cumulative Regular Season'!DA31</f>
        <v>1</v>
      </c>
      <c r="R19" s="900">
        <f>'Cumulative Regular Season'!DB31</f>
        <v>0</v>
      </c>
      <c r="S19" s="897">
        <f>'Cumulative Regular Season'!DC31</f>
        <v>239</v>
      </c>
      <c r="T19" s="900">
        <f>'Cumulative Regular Season'!DD31</f>
        <v>184</v>
      </c>
      <c r="U19" s="900">
        <f>'Cumulative Regular Season'!DE31</f>
        <v>423</v>
      </c>
      <c r="V19" s="905">
        <f>'Cumulative Regular Season'!DF31</f>
        <v>0.56501182033096931</v>
      </c>
      <c r="W19" s="906">
        <f>'Cumulative Regular Season'!DG31</f>
        <v>0.2159375</v>
      </c>
      <c r="X19" s="900">
        <f>'Cumulative Regular Season'!DH31</f>
        <v>174</v>
      </c>
      <c r="Y19" s="900">
        <f>'Cumulative Regular Season'!DI31</f>
        <v>148</v>
      </c>
      <c r="Z19" s="902">
        <f>'Cumulative Regular Season'!DJ31</f>
        <v>26</v>
      </c>
      <c r="BJ19" s="1066"/>
      <c r="BK19" s="1066"/>
      <c r="BL19" s="1066"/>
      <c r="BM19" s="1066"/>
      <c r="BN19" s="1066"/>
      <c r="BO19" s="1066"/>
      <c r="BP19" s="1066"/>
      <c r="BQ19" s="1066"/>
      <c r="BR19" s="1066"/>
      <c r="BS19" s="1066"/>
      <c r="BT19" s="1066"/>
      <c r="BU19" s="1066"/>
      <c r="BV19" s="1066"/>
      <c r="BW19" s="1066"/>
      <c r="BX19" s="1066"/>
      <c r="BY19" s="1066"/>
      <c r="BZ19" s="1066"/>
      <c r="CA19" s="1066"/>
      <c r="CB19" s="1066"/>
      <c r="CC19" s="1066"/>
      <c r="CD19" s="1066"/>
      <c r="CE19" s="1066"/>
      <c r="CF19" s="1066"/>
      <c r="CG19" s="1066"/>
      <c r="CH19" s="1066"/>
      <c r="CI19" s="1066"/>
      <c r="CJ19" s="1066"/>
      <c r="CK19" s="1066"/>
      <c r="CL19" s="1066"/>
      <c r="CM19" s="1066"/>
      <c r="CN19" s="1066"/>
      <c r="CO19" s="1066"/>
      <c r="CP19" s="1066"/>
      <c r="CQ19" s="1066"/>
      <c r="CR19" s="1066"/>
      <c r="CS19" s="1066"/>
      <c r="CT19" s="1066"/>
      <c r="CU19" s="1066"/>
      <c r="CV19" s="1066"/>
      <c r="CW19" s="1066"/>
      <c r="CX19" s="1066"/>
      <c r="CY19" s="1066"/>
      <c r="CZ19" s="1066"/>
      <c r="DA19" s="1066"/>
      <c r="DB19" s="1066"/>
      <c r="DC19" s="1066"/>
      <c r="DD19" s="1066"/>
      <c r="DE19" s="1066"/>
      <c r="DF19" s="1066"/>
      <c r="DG19" s="1066"/>
      <c r="DH19" s="1066"/>
    </row>
    <row r="20" spans="1:112" ht="31" customHeight="1">
      <c r="A20" s="907"/>
      <c r="B20" s="908"/>
      <c r="C20" s="909"/>
      <c r="D20" s="907"/>
      <c r="E20" s="910"/>
      <c r="F20" s="911"/>
      <c r="G20" s="912"/>
      <c r="H20" s="907"/>
      <c r="I20" s="912"/>
      <c r="J20" s="907"/>
      <c r="K20" s="910"/>
      <c r="L20" s="913"/>
      <c r="M20" s="914"/>
      <c r="N20" s="910"/>
      <c r="O20" s="911"/>
      <c r="P20" s="910"/>
      <c r="Q20" s="910"/>
      <c r="R20" s="910"/>
      <c r="S20" s="907"/>
      <c r="T20" s="910"/>
      <c r="U20" s="910"/>
      <c r="V20" s="915"/>
      <c r="W20" s="896"/>
      <c r="X20" s="890"/>
      <c r="Y20" s="890"/>
      <c r="Z20" s="892"/>
      <c r="BJ20" s="1066"/>
      <c r="BK20" s="1066"/>
      <c r="BL20" s="1066"/>
      <c r="BM20" s="1066"/>
      <c r="BN20" s="1066"/>
      <c r="BO20" s="1066"/>
      <c r="BP20" s="1066"/>
      <c r="BQ20" s="1066"/>
      <c r="BR20" s="1066"/>
      <c r="BS20" s="1066"/>
      <c r="BT20" s="1066"/>
      <c r="BU20" s="1066"/>
      <c r="BV20" s="1066"/>
      <c r="BW20" s="1066"/>
      <c r="BX20" s="1066"/>
      <c r="BY20" s="1066"/>
      <c r="BZ20" s="1066"/>
      <c r="CA20" s="1066"/>
      <c r="CB20" s="1066"/>
      <c r="CC20" s="1066"/>
      <c r="CD20" s="1066"/>
      <c r="CE20" s="1066"/>
      <c r="CF20" s="1066"/>
      <c r="CG20" s="1066"/>
      <c r="CH20" s="1066"/>
      <c r="CI20" s="1066"/>
      <c r="CJ20" s="1066"/>
      <c r="CK20" s="1066"/>
      <c r="CL20" s="1066"/>
      <c r="CM20" s="1066"/>
      <c r="CN20" s="1066"/>
      <c r="CO20" s="1066"/>
      <c r="CP20" s="1066"/>
      <c r="CQ20" s="1066"/>
      <c r="CR20" s="1066"/>
      <c r="CS20" s="1066"/>
      <c r="CT20" s="1066"/>
      <c r="CU20" s="1066"/>
      <c r="CV20" s="1066"/>
      <c r="CW20" s="1066"/>
      <c r="CX20" s="1066"/>
      <c r="CY20" s="1066"/>
      <c r="CZ20" s="1066"/>
      <c r="DA20" s="1066"/>
      <c r="DB20" s="1066"/>
      <c r="DC20" s="1066"/>
      <c r="DD20" s="1066"/>
      <c r="DE20" s="1066"/>
      <c r="DF20" s="1066"/>
      <c r="DG20" s="1066"/>
      <c r="DH20" s="1066"/>
    </row>
    <row r="21" spans="1:112" ht="31" customHeight="1">
      <c r="A21" s="897"/>
      <c r="B21" s="916"/>
      <c r="C21" s="899"/>
      <c r="D21" s="897"/>
      <c r="E21" s="900"/>
      <c r="F21" s="901"/>
      <c r="G21" s="902"/>
      <c r="H21" s="897"/>
      <c r="I21" s="902"/>
      <c r="J21" s="897"/>
      <c r="K21" s="900"/>
      <c r="L21" s="903"/>
      <c r="M21" s="904"/>
      <c r="N21" s="900"/>
      <c r="O21" s="901"/>
      <c r="P21" s="900"/>
      <c r="Q21" s="900"/>
      <c r="R21" s="900"/>
      <c r="S21" s="897"/>
      <c r="T21" s="900"/>
      <c r="U21" s="900"/>
      <c r="V21" s="905"/>
      <c r="W21" s="917"/>
      <c r="X21" s="918"/>
      <c r="Y21" s="918"/>
      <c r="Z21" s="919"/>
      <c r="BJ21" s="1066"/>
      <c r="BK21" s="1066"/>
      <c r="BL21" s="1066"/>
      <c r="BM21" s="1066"/>
      <c r="BN21" s="1066"/>
      <c r="BO21" s="1066"/>
      <c r="BP21" s="1066"/>
      <c r="BQ21" s="1066"/>
      <c r="BR21" s="1066"/>
      <c r="BS21" s="1066"/>
      <c r="BT21" s="1066"/>
      <c r="BU21" s="1066"/>
      <c r="BV21" s="1066"/>
      <c r="BW21" s="1066"/>
      <c r="BX21" s="1066"/>
      <c r="BY21" s="1066"/>
      <c r="BZ21" s="1066"/>
      <c r="CA21" s="1066"/>
      <c r="CB21" s="1066"/>
      <c r="CC21" s="1066"/>
      <c r="CD21" s="1066"/>
      <c r="CE21" s="1066"/>
      <c r="CF21" s="1066"/>
      <c r="CG21" s="1066"/>
      <c r="CH21" s="1066"/>
      <c r="CI21" s="1066"/>
      <c r="CJ21" s="1066"/>
      <c r="CK21" s="1066"/>
      <c r="CL21" s="1066"/>
      <c r="CM21" s="1066"/>
      <c r="CN21" s="1066"/>
      <c r="CO21" s="1066"/>
      <c r="CP21" s="1066"/>
      <c r="CQ21" s="1066"/>
      <c r="CR21" s="1066"/>
      <c r="CS21" s="1066"/>
      <c r="CT21" s="1066"/>
      <c r="CU21" s="1066"/>
      <c r="CV21" s="1066"/>
      <c r="CW21" s="1066"/>
      <c r="CX21" s="1066"/>
      <c r="CY21" s="1066"/>
      <c r="CZ21" s="1066"/>
      <c r="DA21" s="1066"/>
      <c r="DB21" s="1066"/>
      <c r="DC21" s="1066"/>
      <c r="DD21" s="1066"/>
      <c r="DE21" s="1066"/>
      <c r="DF21" s="1066"/>
      <c r="DG21" s="1066"/>
      <c r="DH21" s="1066"/>
    </row>
    <row r="22" spans="1:112" ht="31" customHeight="1">
      <c r="A22" s="907"/>
      <c r="B22" s="908"/>
      <c r="C22" s="909"/>
      <c r="D22" s="907"/>
      <c r="E22" s="910"/>
      <c r="F22" s="911"/>
      <c r="G22" s="912"/>
      <c r="H22" s="907"/>
      <c r="I22" s="912"/>
      <c r="J22" s="907"/>
      <c r="K22" s="910"/>
      <c r="L22" s="913"/>
      <c r="M22" s="914"/>
      <c r="N22" s="910"/>
      <c r="O22" s="911"/>
      <c r="P22" s="910"/>
      <c r="Q22" s="910"/>
      <c r="R22" s="910"/>
      <c r="S22" s="907"/>
      <c r="T22" s="910"/>
      <c r="U22" s="910"/>
      <c r="V22" s="915"/>
      <c r="W22" s="907"/>
      <c r="X22" s="910"/>
      <c r="Y22" s="910"/>
      <c r="Z22" s="912"/>
      <c r="BJ22" s="1066"/>
      <c r="BK22" s="1066"/>
      <c r="BL22" s="1066"/>
      <c r="BM22" s="1066"/>
      <c r="BN22" s="1066"/>
      <c r="BO22" s="1066"/>
      <c r="BP22" s="1066"/>
      <c r="BQ22" s="1066"/>
      <c r="BR22" s="1066"/>
      <c r="BS22" s="1066"/>
      <c r="BT22" s="1066"/>
      <c r="BU22" s="1066"/>
      <c r="BV22" s="1066"/>
      <c r="BW22" s="1066"/>
      <c r="BX22" s="1066"/>
      <c r="BY22" s="1066"/>
      <c r="BZ22" s="1066"/>
      <c r="CA22" s="1066"/>
      <c r="CB22" s="1066"/>
      <c r="CC22" s="1066"/>
      <c r="CD22" s="1066"/>
      <c r="CE22" s="1066"/>
      <c r="CF22" s="1066"/>
      <c r="CG22" s="1066"/>
      <c r="CH22" s="1066"/>
      <c r="CI22" s="1066"/>
      <c r="CJ22" s="1066"/>
      <c r="CK22" s="1066"/>
      <c r="CL22" s="1066"/>
      <c r="CM22" s="1066"/>
      <c r="CN22" s="1066"/>
      <c r="CO22" s="1066"/>
      <c r="CP22" s="1066"/>
      <c r="CQ22" s="1066"/>
      <c r="CR22" s="1066"/>
      <c r="CS22" s="1066"/>
      <c r="CT22" s="1066"/>
      <c r="CU22" s="1066"/>
      <c r="CV22" s="1066"/>
      <c r="CW22" s="1066"/>
      <c r="CX22" s="1066"/>
      <c r="CY22" s="1066"/>
      <c r="CZ22" s="1066"/>
      <c r="DA22" s="1066"/>
      <c r="DB22" s="1066"/>
      <c r="DC22" s="1066"/>
      <c r="DD22" s="1066"/>
      <c r="DE22" s="1066"/>
      <c r="DF22" s="1066"/>
      <c r="DG22" s="1066"/>
      <c r="DH22" s="1066"/>
    </row>
    <row r="23" spans="1:112" ht="31" customHeight="1">
      <c r="A23" s="917"/>
      <c r="B23" s="920"/>
      <c r="C23" s="921"/>
      <c r="D23" s="917"/>
      <c r="E23" s="918"/>
      <c r="F23" s="922"/>
      <c r="G23" s="919"/>
      <c r="H23" s="917"/>
      <c r="I23" s="919"/>
      <c r="J23" s="917"/>
      <c r="K23" s="918"/>
      <c r="L23" s="923"/>
      <c r="M23" s="924"/>
      <c r="N23" s="918"/>
      <c r="O23" s="922"/>
      <c r="P23" s="918"/>
      <c r="Q23" s="918"/>
      <c r="R23" s="918"/>
      <c r="S23" s="917"/>
      <c r="T23" s="918"/>
      <c r="U23" s="925"/>
      <c r="V23" s="926"/>
      <c r="W23" s="917"/>
      <c r="X23" s="918"/>
      <c r="Y23" s="918"/>
      <c r="Z23" s="919"/>
      <c r="BJ23" s="1066"/>
      <c r="BK23" s="1066"/>
      <c r="BL23" s="1066"/>
      <c r="BM23" s="1066"/>
      <c r="BN23" s="1066"/>
      <c r="BO23" s="1066"/>
      <c r="BP23" s="1066"/>
      <c r="BQ23" s="1066"/>
      <c r="BR23" s="1066"/>
      <c r="BS23" s="1066"/>
      <c r="BT23" s="1066"/>
      <c r="BU23" s="1066"/>
      <c r="BV23" s="1066"/>
      <c r="BW23" s="1066"/>
      <c r="BX23" s="1066"/>
      <c r="BY23" s="1066"/>
      <c r="BZ23" s="1066"/>
      <c r="CA23" s="1066"/>
      <c r="CB23" s="1066"/>
      <c r="CC23" s="1066"/>
      <c r="CD23" s="1066"/>
      <c r="CE23" s="1066"/>
      <c r="CF23" s="1066"/>
      <c r="CG23" s="1066"/>
      <c r="CH23" s="1066"/>
      <c r="CI23" s="1066"/>
      <c r="CJ23" s="1066"/>
      <c r="CK23" s="1066"/>
      <c r="CL23" s="1066"/>
      <c r="CM23" s="1066"/>
      <c r="CN23" s="1066"/>
      <c r="CO23" s="1066"/>
      <c r="CP23" s="1066"/>
      <c r="CQ23" s="1066"/>
      <c r="CR23" s="1066"/>
      <c r="CS23" s="1066"/>
      <c r="CT23" s="1066"/>
      <c r="CU23" s="1066"/>
      <c r="CV23" s="1066"/>
      <c r="CW23" s="1066"/>
      <c r="CX23" s="1066"/>
      <c r="CY23" s="1066"/>
      <c r="CZ23" s="1066"/>
      <c r="DA23" s="1066"/>
      <c r="DB23" s="1066"/>
      <c r="DC23" s="1066"/>
      <c r="DD23" s="1066"/>
      <c r="DE23" s="1066"/>
      <c r="DF23" s="1066"/>
      <c r="DG23" s="1066"/>
      <c r="DH23" s="1066"/>
    </row>
    <row r="24" spans="1:112" ht="31" customHeight="1">
      <c r="A24" s="927"/>
      <c r="B24" s="928"/>
      <c r="C24" s="929">
        <f>SUM(C4:C23)</f>
        <v>249</v>
      </c>
      <c r="D24" s="930">
        <f>SUM(D4:D23)</f>
        <v>55</v>
      </c>
      <c r="E24" s="931">
        <f ca="1">'Cumulative Regular Season'!CO36</f>
        <v>0</v>
      </c>
      <c r="F24" s="928">
        <f ca="1">'Cumulative Regular Season'!CP36</f>
        <v>0</v>
      </c>
      <c r="G24" s="932">
        <f ca="1">'Cumulative Regular Season'!CQ36</f>
        <v>0</v>
      </c>
      <c r="H24" s="930">
        <f ca="1">'Cumulative Regular Season'!CR36</f>
        <v>0</v>
      </c>
      <c r="I24" s="932">
        <f ca="1">'Cumulative Regular Season'!CS36</f>
        <v>0</v>
      </c>
      <c r="J24" s="930">
        <f ca="1">'Cumulative Regular Season'!CT36</f>
        <v>0</v>
      </c>
      <c r="K24" s="931">
        <f ca="1">'Cumulative Regular Season'!CU36</f>
        <v>0</v>
      </c>
      <c r="L24" s="933" t="e">
        <f>'Cumulative Regular Season'!CV36</f>
        <v>#DIV/0!</v>
      </c>
      <c r="M24" s="934" t="e">
        <f>'Cumulative Regular Season'!CW36</f>
        <v>#DIV/0!</v>
      </c>
      <c r="N24" s="931">
        <f ca="1">'Cumulative Regular Season'!CX36</f>
        <v>0</v>
      </c>
      <c r="O24" s="932">
        <f ca="1">'Cumulative Regular Season'!CY36</f>
        <v>0</v>
      </c>
      <c r="P24" s="935">
        <f ca="1">'Cumulative Regular Season'!CZ36</f>
        <v>0</v>
      </c>
      <c r="Q24" s="931">
        <f ca="1">'Cumulative Regular Season'!DA36</f>
        <v>0</v>
      </c>
      <c r="R24" s="931">
        <f ca="1">'Cumulative Regular Season'!DB36</f>
        <v>0</v>
      </c>
      <c r="S24" s="930">
        <f ca="1">'Cumulative Regular Season'!DC36</f>
        <v>0</v>
      </c>
      <c r="T24" s="931">
        <f ca="1">'Cumulative Regular Season'!DD36</f>
        <v>0</v>
      </c>
      <c r="U24" s="931">
        <f ca="1">'Cumulative Regular Season'!DE36</f>
        <v>0</v>
      </c>
      <c r="V24" s="936" t="e">
        <f>'Cumulative Regular Season'!DF36</f>
        <v>#DIV/0!</v>
      </c>
      <c r="W24" s="937">
        <f ca="1">'Cumulative Regular Season'!DG36</f>
        <v>0</v>
      </c>
      <c r="X24" s="931">
        <f ca="1">'Cumulative Regular Season'!DH36</f>
        <v>0</v>
      </c>
      <c r="Y24" s="931">
        <f ca="1">'Cumulative Regular Season'!DI36</f>
        <v>0</v>
      </c>
      <c r="Z24" s="932">
        <f ca="1">'Cumulative Regular Season'!DJ36</f>
        <v>0</v>
      </c>
      <c r="BJ24" s="1066"/>
      <c r="BK24" s="1066"/>
      <c r="BL24" s="1066"/>
      <c r="BM24" s="1066"/>
      <c r="BN24" s="1066"/>
      <c r="BO24" s="1066"/>
      <c r="BP24" s="1066"/>
      <c r="BQ24" s="1066"/>
      <c r="BR24" s="1066"/>
      <c r="BS24" s="1066"/>
      <c r="BT24" s="1066"/>
      <c r="BU24" s="1066"/>
      <c r="BV24" s="1066"/>
      <c r="BW24" s="1066"/>
      <c r="BX24" s="1066"/>
      <c r="BY24" s="1066"/>
      <c r="BZ24" s="1066"/>
      <c r="CA24" s="1066"/>
      <c r="CB24" s="1066"/>
      <c r="CC24" s="1066"/>
      <c r="CD24" s="1066"/>
      <c r="CE24" s="1066"/>
      <c r="CF24" s="1066"/>
      <c r="CG24" s="1066"/>
      <c r="CH24" s="1066"/>
      <c r="CI24" s="1066"/>
      <c r="CJ24" s="1066"/>
      <c r="CK24" s="1066"/>
      <c r="CL24" s="1066"/>
      <c r="CM24" s="1066"/>
      <c r="CN24" s="1066"/>
      <c r="CO24" s="1066"/>
      <c r="CP24" s="1066"/>
      <c r="CQ24" s="1066"/>
      <c r="CR24" s="1066"/>
      <c r="CS24" s="1066"/>
      <c r="CT24" s="1066"/>
      <c r="CU24" s="1066"/>
      <c r="CV24" s="1066"/>
      <c r="CW24" s="1066"/>
      <c r="CX24" s="1066"/>
      <c r="CY24" s="1066"/>
      <c r="CZ24" s="1066"/>
      <c r="DA24" s="1066"/>
      <c r="DB24" s="1066"/>
      <c r="DC24" s="1066"/>
      <c r="DD24" s="1066"/>
      <c r="DE24" s="1066"/>
      <c r="DF24" s="1066"/>
      <c r="DG24" s="1066"/>
      <c r="DH24" s="1066"/>
    </row>
    <row r="25" spans="1:112" ht="31" customHeight="1" thickBot="1">
      <c r="BJ25" s="1066"/>
      <c r="BK25" s="1066"/>
      <c r="BL25" s="1066"/>
      <c r="BM25" s="1066"/>
      <c r="BN25" s="1066"/>
      <c r="BO25" s="1066"/>
      <c r="BP25" s="1066"/>
      <c r="BQ25" s="1066"/>
      <c r="BR25" s="1066"/>
      <c r="BS25" s="1066"/>
      <c r="BT25" s="1066"/>
      <c r="BU25" s="1066"/>
      <c r="BV25" s="1066"/>
      <c r="BW25" s="1066"/>
      <c r="BX25" s="1066"/>
      <c r="BY25" s="1066"/>
      <c r="BZ25" s="1066"/>
      <c r="CA25" s="1066"/>
      <c r="CB25" s="1066"/>
      <c r="CC25" s="1066"/>
      <c r="CD25" s="1066"/>
      <c r="CE25" s="1066"/>
      <c r="CF25" s="1066"/>
      <c r="CG25" s="1066"/>
      <c r="CH25" s="1066"/>
      <c r="CI25" s="1066"/>
      <c r="CJ25" s="1066"/>
      <c r="CK25" s="1066"/>
      <c r="CL25" s="1066"/>
      <c r="CM25" s="1066"/>
      <c r="CN25" s="1066"/>
      <c r="CO25" s="1066"/>
      <c r="CP25" s="1066"/>
      <c r="CQ25" s="1066"/>
      <c r="CR25" s="1066"/>
      <c r="CS25" s="1066"/>
      <c r="CT25" s="1066"/>
      <c r="CU25" s="1066"/>
      <c r="CV25" s="1066"/>
      <c r="CW25" s="1066"/>
      <c r="CX25" s="1066"/>
      <c r="CY25" s="1066"/>
      <c r="CZ25" s="1066"/>
      <c r="DA25" s="1066"/>
      <c r="DB25" s="1066"/>
      <c r="DC25" s="1066"/>
      <c r="DD25" s="1066"/>
      <c r="DE25" s="1066"/>
      <c r="DF25" s="1066"/>
      <c r="DG25" s="1066"/>
      <c r="DH25" s="1066"/>
    </row>
    <row r="26" spans="1:112" ht="14" customHeight="1" thickTop="1" thickBot="1">
      <c r="A26" s="1204" t="str">
        <f>'Cumulative Regular Season'!BC13</f>
        <v>DEFENSE</v>
      </c>
      <c r="B26" s="1205"/>
      <c r="C26" s="941">
        <f>'Cumulative Regular Season'!BD13</f>
        <v>0</v>
      </c>
      <c r="D26" s="1200" t="str">
        <f>'Cumulative Regular Season'!BE13</f>
        <v>OFFENSE</v>
      </c>
      <c r="E26" s="1200"/>
      <c r="F26" s="1200"/>
      <c r="G26" s="1200"/>
      <c r="H26" s="1200" t="str">
        <f>'Cumulative Regular Season'!BI13</f>
        <v>PHYSICAL</v>
      </c>
      <c r="I26" s="1200"/>
      <c r="J26" s="1200" t="str">
        <f>'Cumulative Regular Season'!BK13</f>
        <v>SHOOTING</v>
      </c>
      <c r="K26" s="1200"/>
      <c r="L26" s="1200"/>
      <c r="M26" s="1200"/>
      <c r="N26" s="1200" t="str">
        <f>'Cumulative Regular Season'!BO13</f>
        <v>SPECIAL</v>
      </c>
      <c r="O26" s="1200"/>
      <c r="P26" s="1200"/>
      <c r="Q26" s="1200"/>
      <c r="R26" s="1200"/>
      <c r="S26" s="1200" t="str">
        <f>'Cumulative Regular Season'!BT13</f>
        <v>FACEOFFS</v>
      </c>
      <c r="T26" s="1200"/>
      <c r="U26" s="1200"/>
      <c r="V26" s="1200"/>
      <c r="W26" s="1200" t="str">
        <f>'Cumulative Regular Season'!BX13</f>
        <v>CORSI</v>
      </c>
      <c r="X26" s="1200"/>
      <c r="Y26" s="1200"/>
      <c r="Z26" s="1201"/>
      <c r="BJ26" s="1066"/>
      <c r="BK26" s="1066"/>
      <c r="BL26" s="1066"/>
      <c r="BM26" s="1066"/>
      <c r="BN26" s="1066"/>
      <c r="BO26" s="1066"/>
      <c r="BP26" s="1066"/>
      <c r="BQ26" s="1066"/>
      <c r="BR26" s="1066"/>
      <c r="BS26" s="1066"/>
      <c r="BT26" s="1066"/>
      <c r="BU26" s="1066"/>
      <c r="BV26" s="1066"/>
      <c r="BW26" s="1066"/>
      <c r="BX26" s="1066"/>
      <c r="BY26" s="1066"/>
      <c r="BZ26" s="1066"/>
      <c r="CA26" s="1066"/>
      <c r="CB26" s="1066"/>
      <c r="CC26" s="1066"/>
      <c r="CD26" s="1066"/>
      <c r="CE26" s="1066"/>
      <c r="CF26" s="1066"/>
      <c r="CG26" s="1066"/>
      <c r="CH26" s="1066"/>
      <c r="CI26" s="1066"/>
      <c r="CJ26" s="1066"/>
      <c r="CK26" s="1066"/>
      <c r="CL26" s="1066"/>
      <c r="CM26" s="1066"/>
      <c r="CN26" s="1066"/>
      <c r="CO26" s="1066"/>
      <c r="CP26" s="1066"/>
      <c r="CQ26" s="1066"/>
      <c r="CR26" s="1066"/>
      <c r="CS26" s="1066"/>
      <c r="CT26" s="1066"/>
      <c r="CU26" s="1066"/>
      <c r="CV26" s="1066"/>
      <c r="CW26" s="1066"/>
      <c r="CX26" s="1066"/>
      <c r="CY26" s="1066"/>
      <c r="CZ26" s="1066"/>
      <c r="DA26" s="1066"/>
      <c r="DB26" s="1066"/>
      <c r="DC26" s="1066"/>
      <c r="DD26" s="1066"/>
      <c r="DE26" s="1066"/>
      <c r="DF26" s="1066"/>
      <c r="DG26" s="1066"/>
      <c r="DH26" s="1066"/>
    </row>
    <row r="27" spans="1:112" ht="14" customHeight="1" thickTop="1">
      <c r="A27" s="1206"/>
      <c r="B27" s="1207"/>
      <c r="C27" s="942"/>
      <c r="D27" s="1202"/>
      <c r="E27" s="1202"/>
      <c r="F27" s="1202"/>
      <c r="G27" s="1202"/>
      <c r="H27" s="1202"/>
      <c r="I27" s="1202"/>
      <c r="J27" s="1202"/>
      <c r="K27" s="1202"/>
      <c r="L27" s="1202"/>
      <c r="M27" s="1202"/>
      <c r="N27" s="1202"/>
      <c r="O27" s="1202"/>
      <c r="P27" s="1202"/>
      <c r="Q27" s="1202"/>
      <c r="R27" s="1202"/>
      <c r="S27" s="1202"/>
      <c r="T27" s="1202"/>
      <c r="U27" s="1202"/>
      <c r="V27" s="1202"/>
      <c r="W27" s="1202"/>
      <c r="X27" s="1202"/>
      <c r="Y27" s="1202"/>
      <c r="Z27" s="1203"/>
      <c r="BJ27" s="1066"/>
      <c r="BK27" s="1066"/>
      <c r="BL27" s="1066"/>
      <c r="BM27" s="1066"/>
      <c r="BN27" s="1066"/>
      <c r="BO27" s="1066"/>
      <c r="BP27" s="1066"/>
      <c r="BQ27" s="1066"/>
      <c r="BR27" s="1066"/>
      <c r="BS27" s="1066"/>
      <c r="BT27" s="1066"/>
      <c r="BU27" s="1066"/>
      <c r="BV27" s="1066"/>
      <c r="BW27" s="1066"/>
      <c r="BX27" s="1066"/>
      <c r="BY27" s="1066"/>
      <c r="BZ27" s="1066"/>
      <c r="CA27" s="1066"/>
      <c r="CB27" s="1066"/>
      <c r="CC27" s="1066"/>
      <c r="CD27" s="1066"/>
      <c r="CE27" s="1066"/>
      <c r="CF27" s="1066"/>
      <c r="CG27" s="1066"/>
      <c r="CH27" s="1066"/>
      <c r="CI27" s="1066"/>
      <c r="CJ27" s="1066"/>
      <c r="CK27" s="1066"/>
      <c r="CL27" s="1066"/>
      <c r="CM27" s="1066"/>
      <c r="CN27" s="1066"/>
      <c r="CO27" s="1066"/>
      <c r="CP27" s="1066"/>
      <c r="CQ27" s="1066"/>
      <c r="CR27" s="1066"/>
      <c r="CS27" s="1066"/>
      <c r="CT27" s="1066"/>
      <c r="CU27" s="1066"/>
      <c r="CV27" s="1066"/>
      <c r="CW27" s="1066"/>
      <c r="CX27" s="1066"/>
      <c r="CY27" s="1066"/>
      <c r="CZ27" s="1066"/>
      <c r="DA27" s="1066"/>
      <c r="DB27" s="1066"/>
      <c r="DC27" s="1066"/>
      <c r="DD27" s="1066"/>
      <c r="DE27" s="1066"/>
      <c r="DF27" s="1066"/>
      <c r="DG27" s="1066"/>
      <c r="DH27" s="1066"/>
    </row>
    <row r="28" spans="1:112" ht="35" customHeight="1">
      <c r="A28" s="1021" t="str">
        <f>'Cumulative Regular Season'!BB15</f>
        <v>NO.</v>
      </c>
      <c r="B28" s="1022" t="str">
        <f>'Cumulative Regular Season'!BC15</f>
        <v>NAME</v>
      </c>
      <c r="C28" s="1023" t="str">
        <f>'Cumulative Regular Season'!BD15</f>
        <v>GP</v>
      </c>
      <c r="D28" s="1021" t="str">
        <f>'Cumulative Regular Season'!BE15</f>
        <v>G</v>
      </c>
      <c r="E28" s="1024" t="str">
        <f>'Cumulative Regular Season'!BF15</f>
        <v>A</v>
      </c>
      <c r="F28" s="1025" t="str">
        <f>'Cumulative Regular Season'!BG15</f>
        <v>PTS</v>
      </c>
      <c r="G28" s="1026" t="str">
        <f>'Cumulative Regular Season'!BH15</f>
        <v>+/-</v>
      </c>
      <c r="H28" s="1025" t="str">
        <f>'Cumulative Regular Season'!BI15</f>
        <v>PIM</v>
      </c>
      <c r="I28" s="1027" t="str">
        <f>'Cumulative Regular Season'!BJ15</f>
        <v>HITS</v>
      </c>
      <c r="J28" s="1021" t="str">
        <f>'Cumulative Regular Season'!BK15</f>
        <v>S</v>
      </c>
      <c r="K28" s="1022" t="str">
        <f>'Cumulative Regular Season'!BL15</f>
        <v>SOG</v>
      </c>
      <c r="L28" s="1028" t="str">
        <f>'Cumulative Regular Season'!BM15</f>
        <v>%</v>
      </c>
      <c r="M28" s="1027" t="str">
        <f>'Cumulative Regular Season'!BN15</f>
        <v>G %</v>
      </c>
      <c r="N28" s="1029" t="str">
        <f>'Cumulative Regular Season'!BO15</f>
        <v>PPG</v>
      </c>
      <c r="O28" s="1028" t="str">
        <f>'Cumulative Regular Season'!BP15</f>
        <v>SHG</v>
      </c>
      <c r="P28" s="1030" t="str">
        <f>'Cumulative Regular Season'!BQ15</f>
        <v>GWG</v>
      </c>
      <c r="Q28" s="1028" t="str">
        <f>'Cumulative Regular Season'!BR15</f>
        <v>GTG</v>
      </c>
      <c r="R28" s="1027" t="str">
        <f>'Cumulative Regular Season'!BS15</f>
        <v>ENG</v>
      </c>
      <c r="S28" s="1030" t="str">
        <f>'Cumulative Regular Season'!BT15</f>
        <v>W</v>
      </c>
      <c r="T28" s="1028" t="str">
        <f>'Cumulative Regular Season'!BU15</f>
        <v>L</v>
      </c>
      <c r="U28" s="1028" t="str">
        <f>'Cumulative Regular Season'!BV15</f>
        <v>TOT</v>
      </c>
      <c r="V28" s="1027" t="str">
        <f>'Cumulative Regular Season'!BW15</f>
        <v>%</v>
      </c>
      <c r="W28" s="1030" t="str">
        <f>'Cumulative Regular Season'!BX15</f>
        <v>ICETIME</v>
      </c>
      <c r="X28" s="1028" t="str">
        <f>'Cumulative Regular Season'!BY15</f>
        <v>S+</v>
      </c>
      <c r="Y28" s="1028" t="str">
        <f>'Cumulative Regular Season'!BZ15</f>
        <v>S-</v>
      </c>
      <c r="Z28" s="1027" t="str">
        <f>'Cumulative Regular Season'!CA15</f>
        <v>S+/-</v>
      </c>
      <c r="BU28" s="1066"/>
      <c r="BV28" s="1066"/>
      <c r="BW28" s="1066"/>
      <c r="BX28" s="1066"/>
      <c r="BY28" s="1066"/>
      <c r="BZ28" s="1066"/>
      <c r="CA28" s="1066"/>
      <c r="CB28" s="1066"/>
      <c r="CC28" s="1066"/>
      <c r="CD28" s="1066"/>
      <c r="CE28" s="1066"/>
      <c r="CF28" s="1066"/>
      <c r="CG28" s="1066"/>
      <c r="CH28" s="1066"/>
      <c r="CI28" s="1066"/>
      <c r="CJ28" s="1066"/>
      <c r="CK28" s="1066"/>
      <c r="CL28" s="1066"/>
      <c r="CM28" s="1066"/>
      <c r="CN28" s="1066"/>
      <c r="CO28" s="1066"/>
      <c r="CP28" s="1066"/>
      <c r="CQ28" s="1066"/>
      <c r="CR28" s="1066"/>
      <c r="CS28" s="1066"/>
      <c r="CT28" s="1066"/>
      <c r="CU28" s="1066"/>
      <c r="CV28" s="1066"/>
      <c r="CW28" s="1066"/>
      <c r="CX28" s="1066"/>
      <c r="CY28" s="1066"/>
      <c r="CZ28" s="1066"/>
      <c r="DA28" s="1066"/>
      <c r="DB28" s="1066"/>
      <c r="DC28" s="1066"/>
      <c r="DD28" s="1066"/>
      <c r="DE28" s="1066"/>
      <c r="DF28" s="1066"/>
      <c r="DG28" s="1066"/>
      <c r="DH28" s="1066"/>
    </row>
    <row r="29" spans="1:112" ht="28" customHeight="1">
      <c r="A29" s="943">
        <f>'Cumulative Regular Season'!BB16</f>
        <v>2</v>
      </c>
      <c r="B29" s="944" t="str">
        <f>'Cumulative Regular Season'!BC16</f>
        <v>Doctor</v>
      </c>
      <c r="C29" s="945">
        <f>'Cumulative Regular Season'!BD16</f>
        <v>11</v>
      </c>
      <c r="D29" s="945">
        <f>'Cumulative Regular Season'!BE16</f>
        <v>2</v>
      </c>
      <c r="E29" s="946">
        <f>'Cumulative Regular Season'!BF16</f>
        <v>0</v>
      </c>
      <c r="F29" s="947">
        <f>'Cumulative Regular Season'!BG16</f>
        <v>2</v>
      </c>
      <c r="G29" s="948">
        <f>'Cumulative Regular Season'!BH16</f>
        <v>6</v>
      </c>
      <c r="H29" s="943">
        <f>'Cumulative Regular Season'!BI16</f>
        <v>18</v>
      </c>
      <c r="I29" s="892">
        <f>'Cumulative Regular Season'!BJ16</f>
        <v>3</v>
      </c>
      <c r="J29" s="943">
        <f>'Cumulative Regular Season'!BK16</f>
        <v>21</v>
      </c>
      <c r="K29" s="947">
        <f>'Cumulative Regular Season'!BL16</f>
        <v>14</v>
      </c>
      <c r="L29" s="893">
        <f>'Cumulative Regular Season'!BM16</f>
        <v>0.66666666666666663</v>
      </c>
      <c r="M29" s="894">
        <f>'Cumulative Regular Season'!BN16</f>
        <v>0.14285714285714285</v>
      </c>
      <c r="N29" s="887">
        <f>'Cumulative Regular Season'!BO16</f>
        <v>0</v>
      </c>
      <c r="O29" s="890">
        <f>'Cumulative Regular Season'!BP16</f>
        <v>0</v>
      </c>
      <c r="P29" s="949">
        <f>'Cumulative Regular Season'!BQ16</f>
        <v>0</v>
      </c>
      <c r="Q29" s="890">
        <f>'Cumulative Regular Season'!BR16</f>
        <v>1</v>
      </c>
      <c r="R29" s="892">
        <f>'Cumulative Regular Season'!BS16</f>
        <v>0</v>
      </c>
      <c r="S29" s="949">
        <f>'Cumulative Regular Season'!BT16</f>
        <v>3</v>
      </c>
      <c r="T29" s="890">
        <f>'Cumulative Regular Season'!BU16</f>
        <v>3</v>
      </c>
      <c r="U29" s="890">
        <f>'Cumulative Regular Season'!BV16</f>
        <v>6</v>
      </c>
      <c r="V29" s="950">
        <f>'Cumulative Regular Season'!BW16</f>
        <v>0.5</v>
      </c>
      <c r="W29" s="951">
        <f>'Cumulative Regular Season'!BX16</f>
        <v>8.940972222222221E-2</v>
      </c>
      <c r="X29" s="890">
        <f>'Cumulative Regular Season'!BY16</f>
        <v>82</v>
      </c>
      <c r="Y29" s="890">
        <f>'Cumulative Regular Season'!BZ16</f>
        <v>66</v>
      </c>
      <c r="Z29" s="892">
        <f>'Cumulative Regular Season'!CA16</f>
        <v>16</v>
      </c>
      <c r="BU29" s="1066"/>
      <c r="BV29" s="1066"/>
      <c r="BW29" s="1066"/>
      <c r="BX29" s="1066"/>
      <c r="BY29" s="1066"/>
      <c r="BZ29" s="1066"/>
      <c r="CA29" s="1066"/>
      <c r="CB29" s="1066"/>
      <c r="CC29" s="1066"/>
      <c r="CD29" s="1066"/>
      <c r="CE29" s="1066"/>
      <c r="CF29" s="1066"/>
      <c r="CG29" s="1066"/>
      <c r="CH29" s="1066"/>
      <c r="CI29" s="1066"/>
      <c r="CJ29" s="1066"/>
      <c r="CK29" s="1066"/>
      <c r="CL29" s="1066"/>
      <c r="CM29" s="1066"/>
      <c r="CN29" s="1066"/>
      <c r="CO29" s="1066"/>
      <c r="CP29" s="1066"/>
      <c r="CQ29" s="1066"/>
      <c r="CR29" s="1066"/>
      <c r="CS29" s="1066"/>
      <c r="CT29" s="1066"/>
      <c r="CU29" s="1066"/>
      <c r="CV29" s="1066"/>
      <c r="CW29" s="1066"/>
      <c r="CX29" s="1066"/>
      <c r="CY29" s="1066"/>
      <c r="CZ29" s="1066"/>
      <c r="DA29" s="1066"/>
      <c r="DB29" s="1066"/>
      <c r="DC29" s="1066"/>
      <c r="DD29" s="1066"/>
      <c r="DE29" s="1066"/>
      <c r="DF29" s="1066"/>
      <c r="DG29" s="1066"/>
      <c r="DH29" s="1066"/>
    </row>
    <row r="30" spans="1:112" ht="35" customHeight="1">
      <c r="A30" s="952">
        <f>'Cumulative Regular Season'!BB17</f>
        <v>4</v>
      </c>
      <c r="B30" s="953" t="str">
        <f>'Cumulative Regular Season'!BC17</f>
        <v>Cutting</v>
      </c>
      <c r="C30" s="954">
        <f>'Cumulative Regular Season'!BD17</f>
        <v>18</v>
      </c>
      <c r="D30" s="955">
        <f>'Cumulative Regular Season'!BE17</f>
        <v>2</v>
      </c>
      <c r="E30" s="956">
        <f>'Cumulative Regular Season'!BF17</f>
        <v>5</v>
      </c>
      <c r="F30" s="957">
        <f>'Cumulative Regular Season'!BG17</f>
        <v>7</v>
      </c>
      <c r="G30" s="958">
        <f>'Cumulative Regular Season'!BH17</f>
        <v>0</v>
      </c>
      <c r="H30" s="959">
        <f>'Cumulative Regular Season'!BI17</f>
        <v>6</v>
      </c>
      <c r="I30" s="902">
        <f>'Cumulative Regular Season'!BJ17</f>
        <v>29</v>
      </c>
      <c r="J30" s="952">
        <f>'Cumulative Regular Season'!BK17</f>
        <v>52</v>
      </c>
      <c r="K30" s="957">
        <f>'Cumulative Regular Season'!BL17</f>
        <v>31</v>
      </c>
      <c r="L30" s="903">
        <f>'Cumulative Regular Season'!BM17</f>
        <v>0.59615384615384615</v>
      </c>
      <c r="M30" s="904">
        <f>'Cumulative Regular Season'!BN17</f>
        <v>6.4516129032258063E-2</v>
      </c>
      <c r="N30" s="897">
        <f>'Cumulative Regular Season'!BO17</f>
        <v>2</v>
      </c>
      <c r="O30" s="900">
        <f>'Cumulative Regular Season'!BP17</f>
        <v>0</v>
      </c>
      <c r="P30" s="960">
        <f>'Cumulative Regular Season'!BQ17</f>
        <v>0</v>
      </c>
      <c r="Q30" s="900">
        <f>'Cumulative Regular Season'!BR17</f>
        <v>0</v>
      </c>
      <c r="R30" s="902">
        <f>'Cumulative Regular Season'!BS17</f>
        <v>0</v>
      </c>
      <c r="S30" s="960">
        <f>'Cumulative Regular Season'!BT17</f>
        <v>0</v>
      </c>
      <c r="T30" s="900">
        <f>'Cumulative Regular Season'!BU17</f>
        <v>0</v>
      </c>
      <c r="U30" s="900">
        <f>'Cumulative Regular Season'!BV17</f>
        <v>0</v>
      </c>
      <c r="V30" s="961" t="e">
        <f>'Cumulative Regular Season'!BW17</f>
        <v>#DIV/0!</v>
      </c>
      <c r="W30" s="962">
        <f>'Cumulative Regular Season'!BX17</f>
        <v>0.19843750000000002</v>
      </c>
      <c r="X30" s="900">
        <f>'Cumulative Regular Season'!BY17</f>
        <v>157</v>
      </c>
      <c r="Y30" s="900">
        <f>'Cumulative Regular Season'!BZ17</f>
        <v>152</v>
      </c>
      <c r="Z30" s="902">
        <f>'Cumulative Regular Season'!CA17</f>
        <v>5</v>
      </c>
      <c r="CJ30" s="1066"/>
      <c r="CK30" s="1066"/>
      <c r="CL30" s="1066"/>
      <c r="CM30" s="1066"/>
      <c r="CN30" s="1066"/>
      <c r="CO30" s="1066"/>
      <c r="CP30" s="1066"/>
      <c r="CQ30" s="1066"/>
      <c r="CR30" s="1066"/>
      <c r="CS30" s="1066"/>
      <c r="CT30" s="1066"/>
      <c r="CU30" s="1066"/>
      <c r="CV30" s="1066"/>
      <c r="CW30" s="1066"/>
      <c r="CX30" s="1066"/>
      <c r="CY30" s="1066"/>
      <c r="CZ30" s="1066"/>
      <c r="DA30" s="1066"/>
      <c r="DB30" s="1066"/>
      <c r="DC30" s="1066"/>
      <c r="DD30" s="1066"/>
      <c r="DE30" s="1066"/>
      <c r="DF30" s="1066"/>
      <c r="DG30" s="1066"/>
      <c r="DH30" s="1066"/>
    </row>
    <row r="31" spans="1:112" ht="35" customHeight="1">
      <c r="A31" s="943">
        <f>'Cumulative Regular Season'!BB18</f>
        <v>5</v>
      </c>
      <c r="B31" s="963" t="str">
        <f>'Cumulative Regular Season'!BC18</f>
        <v>Devlin</v>
      </c>
      <c r="C31" s="945">
        <f>'Cumulative Regular Season'!BD18</f>
        <v>22</v>
      </c>
      <c r="D31" s="945">
        <f>'Cumulative Regular Season'!BE18</f>
        <v>4</v>
      </c>
      <c r="E31" s="946">
        <f>'Cumulative Regular Season'!BF18</f>
        <v>5</v>
      </c>
      <c r="F31" s="947">
        <f>'Cumulative Regular Season'!BG18</f>
        <v>9</v>
      </c>
      <c r="G31" s="948">
        <f>'Cumulative Regular Season'!BH18</f>
        <v>7</v>
      </c>
      <c r="H31" s="943">
        <f>'Cumulative Regular Season'!BI18</f>
        <v>24</v>
      </c>
      <c r="I31" s="892">
        <f>'Cumulative Regular Season'!BJ18</f>
        <v>16</v>
      </c>
      <c r="J31" s="943">
        <f>'Cumulative Regular Season'!BK18</f>
        <v>98</v>
      </c>
      <c r="K31" s="947">
        <f>'Cumulative Regular Season'!BL18</f>
        <v>63</v>
      </c>
      <c r="L31" s="893">
        <f>'Cumulative Regular Season'!BM18</f>
        <v>0.6428571428571429</v>
      </c>
      <c r="M31" s="894">
        <f>'Cumulative Regular Season'!BN18</f>
        <v>6.3492063492063489E-2</v>
      </c>
      <c r="N31" s="887">
        <f>'Cumulative Regular Season'!BO18</f>
        <v>1</v>
      </c>
      <c r="O31" s="890">
        <f>'Cumulative Regular Season'!BP18</f>
        <v>0</v>
      </c>
      <c r="P31" s="949">
        <f>'Cumulative Regular Season'!BQ18</f>
        <v>1</v>
      </c>
      <c r="Q31" s="890">
        <f>'Cumulative Regular Season'!BR18</f>
        <v>0</v>
      </c>
      <c r="R31" s="892">
        <f>'Cumulative Regular Season'!BS18</f>
        <v>0</v>
      </c>
      <c r="S31" s="949">
        <f>'Cumulative Regular Season'!BT18</f>
        <v>0</v>
      </c>
      <c r="T31" s="890">
        <f>'Cumulative Regular Season'!BU18</f>
        <v>0</v>
      </c>
      <c r="U31" s="890">
        <f>'Cumulative Regular Season'!BV18</f>
        <v>0</v>
      </c>
      <c r="V31" s="950" t="e">
        <f>'Cumulative Regular Season'!BW18</f>
        <v>#DIV/0!</v>
      </c>
      <c r="W31" s="951">
        <f>'Cumulative Regular Season'!BX18</f>
        <v>0.25309027777777782</v>
      </c>
      <c r="X31" s="890">
        <f>'Cumulative Regular Season'!BY18</f>
        <v>205</v>
      </c>
      <c r="Y31" s="890">
        <f>'Cumulative Regular Season'!BZ18</f>
        <v>169</v>
      </c>
      <c r="Z31" s="892">
        <f>'Cumulative Regular Season'!CA18</f>
        <v>36</v>
      </c>
      <c r="CJ31" s="1066"/>
      <c r="CK31" s="1066"/>
      <c r="CL31" s="1066"/>
      <c r="CM31" s="1066"/>
      <c r="CN31" s="1066"/>
      <c r="CO31" s="1066"/>
      <c r="CP31" s="1066"/>
      <c r="CQ31" s="1066"/>
      <c r="CR31" s="1066"/>
      <c r="CS31" s="1066"/>
      <c r="CT31" s="1066"/>
      <c r="CU31" s="1066"/>
      <c r="CV31" s="1066"/>
      <c r="CW31" s="1066"/>
      <c r="CX31" s="1066"/>
      <c r="CY31" s="1066"/>
      <c r="CZ31" s="1066"/>
      <c r="DA31" s="1066"/>
      <c r="DB31" s="1066"/>
      <c r="DC31" s="1066"/>
      <c r="DD31" s="1066"/>
      <c r="DE31" s="1066"/>
      <c r="DF31" s="1066"/>
      <c r="DG31" s="1066"/>
      <c r="DH31" s="1066"/>
    </row>
    <row r="32" spans="1:112" ht="28" customHeight="1">
      <c r="A32" s="952">
        <f>'Cumulative Regular Season'!BB19</f>
        <v>6</v>
      </c>
      <c r="B32" s="953" t="str">
        <f>'Cumulative Regular Season'!BC19</f>
        <v>Basso</v>
      </c>
      <c r="C32" s="954">
        <f>'Cumulative Regular Season'!BD19</f>
        <v>22</v>
      </c>
      <c r="D32" s="955">
        <f>'Cumulative Regular Season'!BE19</f>
        <v>2</v>
      </c>
      <c r="E32" s="956">
        <f>'Cumulative Regular Season'!BF19</f>
        <v>9</v>
      </c>
      <c r="F32" s="957">
        <f>'Cumulative Regular Season'!BG19</f>
        <v>11</v>
      </c>
      <c r="G32" s="958">
        <f>'Cumulative Regular Season'!BH19</f>
        <v>1</v>
      </c>
      <c r="H32" s="959">
        <f>'Cumulative Regular Season'!BI19</f>
        <v>22</v>
      </c>
      <c r="I32" s="902">
        <f>'Cumulative Regular Season'!BJ19</f>
        <v>25</v>
      </c>
      <c r="J32" s="952">
        <f>'Cumulative Regular Season'!BK19</f>
        <v>127</v>
      </c>
      <c r="K32" s="957">
        <f>'Cumulative Regular Season'!BL19</f>
        <v>84</v>
      </c>
      <c r="L32" s="903">
        <f>'Cumulative Regular Season'!BM19</f>
        <v>0.66141732283464572</v>
      </c>
      <c r="M32" s="904">
        <f>'Cumulative Regular Season'!BN19</f>
        <v>2.3809523809523808E-2</v>
      </c>
      <c r="N32" s="897">
        <f>'Cumulative Regular Season'!BO19</f>
        <v>1</v>
      </c>
      <c r="O32" s="900">
        <f>'Cumulative Regular Season'!BP19</f>
        <v>1</v>
      </c>
      <c r="P32" s="960">
        <f>'Cumulative Regular Season'!BQ19</f>
        <v>0</v>
      </c>
      <c r="Q32" s="900">
        <f>'Cumulative Regular Season'!BR19</f>
        <v>0</v>
      </c>
      <c r="R32" s="902">
        <f>'Cumulative Regular Season'!BS19</f>
        <v>0</v>
      </c>
      <c r="S32" s="960">
        <f>'Cumulative Regular Season'!BT19</f>
        <v>0</v>
      </c>
      <c r="T32" s="900">
        <f>'Cumulative Regular Season'!BU19</f>
        <v>0</v>
      </c>
      <c r="U32" s="900">
        <f>'Cumulative Regular Season'!BV19</f>
        <v>0</v>
      </c>
      <c r="V32" s="961" t="e">
        <f>'Cumulative Regular Season'!BW19</f>
        <v>#DIV/0!</v>
      </c>
      <c r="W32" s="962">
        <f>'Cumulative Regular Season'!BX19</f>
        <v>0.30556712962962967</v>
      </c>
      <c r="X32" s="900">
        <f>'Cumulative Regular Season'!BY19</f>
        <v>246</v>
      </c>
      <c r="Y32" s="900">
        <f>'Cumulative Regular Season'!BZ19</f>
        <v>222</v>
      </c>
      <c r="Z32" s="902">
        <f>'Cumulative Regular Season'!CA19</f>
        <v>24</v>
      </c>
      <c r="CJ32" s="1066"/>
      <c r="CK32" s="1066"/>
      <c r="CL32" s="1066"/>
      <c r="CM32" s="1066"/>
      <c r="CN32" s="1066"/>
      <c r="CO32" s="1066"/>
      <c r="CP32" s="1066"/>
      <c r="CQ32" s="1066"/>
      <c r="CR32" s="1066"/>
      <c r="CS32" s="1066"/>
      <c r="CT32" s="1066"/>
      <c r="CU32" s="1066"/>
      <c r="CV32" s="1066"/>
      <c r="CW32" s="1066"/>
      <c r="CX32" s="1066"/>
      <c r="CY32" s="1066"/>
      <c r="CZ32" s="1066"/>
      <c r="DA32" s="1066"/>
      <c r="DB32" s="1066"/>
      <c r="DC32" s="1066"/>
      <c r="DD32" s="1066"/>
      <c r="DE32" s="1066"/>
      <c r="DF32" s="1066"/>
      <c r="DG32" s="1066"/>
      <c r="DH32" s="1066"/>
    </row>
    <row r="33" spans="1:112" ht="28" customHeight="1">
      <c r="A33" s="943">
        <f>'Cumulative Regular Season'!BB20</f>
        <v>7</v>
      </c>
      <c r="B33" s="963" t="str">
        <f>'Cumulative Regular Season'!BC20</f>
        <v>Leader</v>
      </c>
      <c r="C33" s="945">
        <f>'Cumulative Regular Season'!BD20</f>
        <v>6</v>
      </c>
      <c r="D33" s="945">
        <f>'Cumulative Regular Season'!BE20</f>
        <v>0</v>
      </c>
      <c r="E33" s="946">
        <f>'Cumulative Regular Season'!BF20</f>
        <v>0</v>
      </c>
      <c r="F33" s="947">
        <f>'Cumulative Regular Season'!BG20</f>
        <v>0</v>
      </c>
      <c r="G33" s="948">
        <f>'Cumulative Regular Season'!BH20</f>
        <v>-2</v>
      </c>
      <c r="H33" s="943">
        <f>'Cumulative Regular Season'!BI20</f>
        <v>0</v>
      </c>
      <c r="I33" s="892">
        <f>'Cumulative Regular Season'!BJ20</f>
        <v>1</v>
      </c>
      <c r="J33" s="943">
        <f>'Cumulative Regular Season'!BK20</f>
        <v>0</v>
      </c>
      <c r="K33" s="947">
        <f>'Cumulative Regular Season'!BL20</f>
        <v>1</v>
      </c>
      <c r="L33" s="893" t="e">
        <f>'Cumulative Regular Season'!BM20</f>
        <v>#DIV/0!</v>
      </c>
      <c r="M33" s="894">
        <f>'Cumulative Regular Season'!BN20</f>
        <v>0</v>
      </c>
      <c r="N33" s="887">
        <f>'Cumulative Regular Season'!BO20</f>
        <v>0</v>
      </c>
      <c r="O33" s="890">
        <f>'Cumulative Regular Season'!BP20</f>
        <v>0</v>
      </c>
      <c r="P33" s="949">
        <f>'Cumulative Regular Season'!BQ20</f>
        <v>0</v>
      </c>
      <c r="Q33" s="890">
        <f>'Cumulative Regular Season'!BR20</f>
        <v>0</v>
      </c>
      <c r="R33" s="892">
        <f>'Cumulative Regular Season'!BS20</f>
        <v>0</v>
      </c>
      <c r="S33" s="949">
        <f>'Cumulative Regular Season'!BT20</f>
        <v>0</v>
      </c>
      <c r="T33" s="890">
        <f>'Cumulative Regular Season'!BU20</f>
        <v>0</v>
      </c>
      <c r="U33" s="890">
        <f>'Cumulative Regular Season'!BV20</f>
        <v>0</v>
      </c>
      <c r="V33" s="950" t="e">
        <f>'Cumulative Regular Season'!BW20</f>
        <v>#DIV/0!</v>
      </c>
      <c r="W33" s="951">
        <f>'Cumulative Regular Season'!BX20</f>
        <v>3.005787037037037E-2</v>
      </c>
      <c r="X33" s="890">
        <f>'Cumulative Regular Season'!BY20</f>
        <v>34</v>
      </c>
      <c r="Y33" s="890">
        <f>'Cumulative Regular Season'!BZ20</f>
        <v>20</v>
      </c>
      <c r="Z33" s="892">
        <f>'Cumulative Regular Season'!CA20</f>
        <v>14</v>
      </c>
      <c r="CJ33" s="1066"/>
      <c r="CK33" s="1066"/>
      <c r="CL33" s="1066"/>
      <c r="CM33" s="1066"/>
      <c r="CN33" s="1066"/>
      <c r="CO33" s="1066"/>
      <c r="CP33" s="1066"/>
      <c r="CQ33" s="1066"/>
      <c r="CR33" s="1066"/>
      <c r="CS33" s="1066"/>
      <c r="CT33" s="1066"/>
      <c r="CU33" s="1066"/>
      <c r="CV33" s="1066"/>
      <c r="CW33" s="1066"/>
      <c r="CX33" s="1066"/>
      <c r="CY33" s="1066"/>
      <c r="CZ33" s="1066"/>
      <c r="DA33" s="1066"/>
      <c r="DB33" s="1066"/>
      <c r="DC33" s="1066"/>
      <c r="DD33" s="1066"/>
      <c r="DE33" s="1066"/>
      <c r="DF33" s="1066"/>
      <c r="DG33" s="1066"/>
      <c r="DH33" s="1066"/>
    </row>
    <row r="34" spans="1:112" ht="28" customHeight="1">
      <c r="A34" s="952">
        <f>'Cumulative Regular Season'!BB21</f>
        <v>22</v>
      </c>
      <c r="B34" s="953" t="str">
        <f>'Cumulative Regular Season'!BC21</f>
        <v>Mercer</v>
      </c>
      <c r="C34" s="954">
        <f>'Cumulative Regular Season'!BD21</f>
        <v>21</v>
      </c>
      <c r="D34" s="955">
        <f>'Cumulative Regular Season'!BE21</f>
        <v>1</v>
      </c>
      <c r="E34" s="956">
        <f>'Cumulative Regular Season'!BF21</f>
        <v>6</v>
      </c>
      <c r="F34" s="957">
        <f>'Cumulative Regular Season'!BG21</f>
        <v>7</v>
      </c>
      <c r="G34" s="958">
        <f>'Cumulative Regular Season'!BH21</f>
        <v>3</v>
      </c>
      <c r="H34" s="959">
        <f>'Cumulative Regular Season'!BI21</f>
        <v>8</v>
      </c>
      <c r="I34" s="902">
        <f>'Cumulative Regular Season'!BJ21</f>
        <v>16</v>
      </c>
      <c r="J34" s="952">
        <f>'Cumulative Regular Season'!BK21</f>
        <v>70</v>
      </c>
      <c r="K34" s="957">
        <f>'Cumulative Regular Season'!BL21</f>
        <v>41</v>
      </c>
      <c r="L34" s="903">
        <f>'Cumulative Regular Season'!BM21</f>
        <v>0.58571428571428574</v>
      </c>
      <c r="M34" s="904">
        <f>'Cumulative Regular Season'!BN21</f>
        <v>2.4390243902439025E-2</v>
      </c>
      <c r="N34" s="897">
        <f>'Cumulative Regular Season'!BO21</f>
        <v>1</v>
      </c>
      <c r="O34" s="900">
        <f>'Cumulative Regular Season'!BP21</f>
        <v>0</v>
      </c>
      <c r="P34" s="960">
        <f>'Cumulative Regular Season'!BQ21</f>
        <v>0</v>
      </c>
      <c r="Q34" s="900">
        <f>'Cumulative Regular Season'!BR21</f>
        <v>0</v>
      </c>
      <c r="R34" s="902">
        <f>'Cumulative Regular Season'!BS21</f>
        <v>0</v>
      </c>
      <c r="S34" s="960">
        <f>'Cumulative Regular Season'!BT21</f>
        <v>0</v>
      </c>
      <c r="T34" s="900">
        <f>'Cumulative Regular Season'!BU21</f>
        <v>0</v>
      </c>
      <c r="U34" s="900">
        <f>'Cumulative Regular Season'!BV21</f>
        <v>0</v>
      </c>
      <c r="V34" s="961" t="e">
        <f>'Cumulative Regular Season'!BW21</f>
        <v>#DIV/0!</v>
      </c>
      <c r="W34" s="962">
        <f>'Cumulative Regular Season'!BX21</f>
        <v>0.26900462962962962</v>
      </c>
      <c r="X34" s="900">
        <f>'Cumulative Regular Season'!BY21</f>
        <v>202</v>
      </c>
      <c r="Y34" s="900">
        <f>'Cumulative Regular Season'!BZ21</f>
        <v>198</v>
      </c>
      <c r="Z34" s="902">
        <f>'Cumulative Regular Season'!CA21</f>
        <v>4</v>
      </c>
      <c r="CJ34" s="1066"/>
      <c r="CK34" s="1066"/>
      <c r="CL34" s="1066"/>
      <c r="CM34" s="1066"/>
      <c r="CN34" s="1066"/>
      <c r="CO34" s="1066"/>
      <c r="CP34" s="1066"/>
      <c r="CQ34" s="1066"/>
      <c r="CR34" s="1066"/>
      <c r="CS34" s="1066"/>
      <c r="CT34" s="1066"/>
      <c r="CU34" s="1066"/>
      <c r="CV34" s="1066"/>
      <c r="CW34" s="1066"/>
      <c r="CX34" s="1066"/>
      <c r="CY34" s="1066"/>
      <c r="CZ34" s="1066"/>
      <c r="DA34" s="1066"/>
      <c r="DB34" s="1066"/>
      <c r="DC34" s="1066"/>
      <c r="DD34" s="1066"/>
      <c r="DE34" s="1066"/>
      <c r="DF34" s="1066"/>
      <c r="DG34" s="1066"/>
      <c r="DH34" s="1066"/>
    </row>
    <row r="35" spans="1:112" ht="28" customHeight="1">
      <c r="A35" s="943">
        <f>'Cumulative Regular Season'!BB22</f>
        <v>41</v>
      </c>
      <c r="B35" s="963" t="str">
        <f>'Cumulative Regular Season'!BC22</f>
        <v>Birkhoff</v>
      </c>
      <c r="C35" s="945">
        <f>'Cumulative Regular Season'!BD22</f>
        <v>22</v>
      </c>
      <c r="D35" s="945">
        <f>'Cumulative Regular Season'!BE22</f>
        <v>0</v>
      </c>
      <c r="E35" s="946">
        <f>'Cumulative Regular Season'!BF22</f>
        <v>4</v>
      </c>
      <c r="F35" s="947">
        <f>'Cumulative Regular Season'!BG22</f>
        <v>4</v>
      </c>
      <c r="G35" s="948">
        <f>'Cumulative Regular Season'!BH22</f>
        <v>0</v>
      </c>
      <c r="H35" s="943">
        <f>'Cumulative Regular Season'!BI22</f>
        <v>8</v>
      </c>
      <c r="I35" s="892">
        <f>'Cumulative Regular Season'!BJ22</f>
        <v>37</v>
      </c>
      <c r="J35" s="943">
        <f>'Cumulative Regular Season'!BK22</f>
        <v>47</v>
      </c>
      <c r="K35" s="947">
        <f>'Cumulative Regular Season'!BL22</f>
        <v>26</v>
      </c>
      <c r="L35" s="893">
        <f>'Cumulative Regular Season'!BM22</f>
        <v>0.55319148936170215</v>
      </c>
      <c r="M35" s="894">
        <f>'Cumulative Regular Season'!BN22</f>
        <v>0</v>
      </c>
      <c r="N35" s="887">
        <f>'Cumulative Regular Season'!BO22</f>
        <v>0</v>
      </c>
      <c r="O35" s="890">
        <f>'Cumulative Regular Season'!BP22</f>
        <v>0</v>
      </c>
      <c r="P35" s="949">
        <f>'Cumulative Regular Season'!BQ22</f>
        <v>0</v>
      </c>
      <c r="Q35" s="890">
        <f>'Cumulative Regular Season'!BR22</f>
        <v>0</v>
      </c>
      <c r="R35" s="892">
        <f>'Cumulative Regular Season'!BS22</f>
        <v>0</v>
      </c>
      <c r="S35" s="949">
        <f>'Cumulative Regular Season'!BT22</f>
        <v>0</v>
      </c>
      <c r="T35" s="890">
        <f>'Cumulative Regular Season'!BU22</f>
        <v>0</v>
      </c>
      <c r="U35" s="890">
        <f>'Cumulative Regular Season'!BV22</f>
        <v>0</v>
      </c>
      <c r="V35" s="950" t="e">
        <f>'Cumulative Regular Season'!BW22</f>
        <v>#DIV/0!</v>
      </c>
      <c r="W35" s="951">
        <f>'Cumulative Regular Season'!BX22</f>
        <v>0.21178240740740739</v>
      </c>
      <c r="X35" s="890">
        <f>'Cumulative Regular Season'!BY22</f>
        <v>158</v>
      </c>
      <c r="Y35" s="890">
        <f>'Cumulative Regular Season'!BZ22</f>
        <v>173</v>
      </c>
      <c r="Z35" s="892">
        <f>'Cumulative Regular Season'!CA22</f>
        <v>-15</v>
      </c>
      <c r="CJ35" s="1066"/>
      <c r="CK35" s="1066"/>
      <c r="CL35" s="1066"/>
      <c r="CM35" s="1066"/>
      <c r="CN35" s="1066"/>
      <c r="CO35" s="1066"/>
      <c r="CP35" s="1066"/>
      <c r="CQ35" s="1066"/>
      <c r="CR35" s="1066"/>
      <c r="CS35" s="1066"/>
      <c r="CT35" s="1066"/>
      <c r="CU35" s="1066"/>
      <c r="CV35" s="1066"/>
      <c r="CW35" s="1066"/>
      <c r="CX35" s="1066"/>
      <c r="CY35" s="1066"/>
      <c r="CZ35" s="1066"/>
      <c r="DA35" s="1066"/>
      <c r="DB35" s="1066"/>
      <c r="DC35" s="1066"/>
      <c r="DD35" s="1066"/>
      <c r="DE35" s="1066"/>
      <c r="DF35" s="1066"/>
      <c r="DG35" s="1066"/>
      <c r="DH35" s="1066"/>
    </row>
    <row r="36" spans="1:112" ht="28" customHeight="1">
      <c r="A36" s="952">
        <f>'Cumulative Regular Season'!BB23</f>
        <v>44</v>
      </c>
      <c r="B36" s="953" t="str">
        <f>'Cumulative Regular Season'!BC23</f>
        <v>Shantz</v>
      </c>
      <c r="C36" s="955">
        <f>'Cumulative Regular Season'!BD23</f>
        <v>15</v>
      </c>
      <c r="D36" s="955">
        <f>'Cumulative Regular Season'!BE23</f>
        <v>0</v>
      </c>
      <c r="E36" s="956">
        <f>'Cumulative Regular Season'!BF23</f>
        <v>1</v>
      </c>
      <c r="F36" s="957">
        <f>'Cumulative Regular Season'!BG23</f>
        <v>1</v>
      </c>
      <c r="G36" s="958">
        <f>'Cumulative Regular Season'!BH23</f>
        <v>-3</v>
      </c>
      <c r="H36" s="952">
        <f>'Cumulative Regular Season'!BI23</f>
        <v>0</v>
      </c>
      <c r="I36" s="902">
        <f>'Cumulative Regular Season'!BJ23</f>
        <v>9</v>
      </c>
      <c r="J36" s="952">
        <f>'Cumulative Regular Season'!BK23</f>
        <v>9</v>
      </c>
      <c r="K36" s="957">
        <f>'Cumulative Regular Season'!BL23</f>
        <v>5</v>
      </c>
      <c r="L36" s="903">
        <f>'Cumulative Regular Season'!BM23</f>
        <v>0.55555555555555558</v>
      </c>
      <c r="M36" s="904">
        <f>'Cumulative Regular Season'!BN23</f>
        <v>0</v>
      </c>
      <c r="N36" s="897">
        <f>'Cumulative Regular Season'!BO23</f>
        <v>0</v>
      </c>
      <c r="O36" s="900">
        <f>'Cumulative Regular Season'!BP23</f>
        <v>0</v>
      </c>
      <c r="P36" s="960">
        <f>'Cumulative Regular Season'!BQ23</f>
        <v>0</v>
      </c>
      <c r="Q36" s="900">
        <f>'Cumulative Regular Season'!BR23</f>
        <v>0</v>
      </c>
      <c r="R36" s="902">
        <f>'Cumulative Regular Season'!BS23</f>
        <v>0</v>
      </c>
      <c r="S36" s="960">
        <f>'Cumulative Regular Season'!BT23</f>
        <v>6</v>
      </c>
      <c r="T36" s="900">
        <f>'Cumulative Regular Season'!BU23</f>
        <v>3</v>
      </c>
      <c r="U36" s="900">
        <f>'Cumulative Regular Season'!BV23</f>
        <v>9</v>
      </c>
      <c r="V36" s="961">
        <f>'Cumulative Regular Season'!BW23</f>
        <v>0.66666666666666663</v>
      </c>
      <c r="W36" s="962">
        <f>'Cumulative Regular Season'!BX23</f>
        <v>0.11871527777777779</v>
      </c>
      <c r="X36" s="900">
        <f>'Cumulative Regular Season'!BY23</f>
        <v>71</v>
      </c>
      <c r="Y36" s="900">
        <f>'Cumulative Regular Season'!BZ23</f>
        <v>105</v>
      </c>
      <c r="Z36" s="902">
        <f>'Cumulative Regular Season'!CA23</f>
        <v>-34</v>
      </c>
      <c r="CJ36" s="1066"/>
      <c r="CK36" s="1066"/>
      <c r="CL36" s="1066"/>
      <c r="CM36" s="1066"/>
      <c r="CN36" s="1066"/>
      <c r="CO36" s="1066"/>
      <c r="CP36" s="1066"/>
      <c r="CQ36" s="1066"/>
      <c r="CR36" s="1066"/>
      <c r="CS36" s="1066"/>
      <c r="CT36" s="1066"/>
      <c r="CU36" s="1066"/>
      <c r="CV36" s="1066"/>
      <c r="CW36" s="1066"/>
      <c r="CX36" s="1066"/>
      <c r="CY36" s="1066"/>
      <c r="CZ36" s="1066"/>
      <c r="DA36" s="1066"/>
      <c r="DB36" s="1066"/>
      <c r="DC36" s="1066"/>
      <c r="DD36" s="1066"/>
      <c r="DE36" s="1066"/>
      <c r="DF36" s="1066"/>
      <c r="DG36" s="1066"/>
      <c r="DH36" s="1066"/>
    </row>
    <row r="37" spans="1:112" ht="28" customHeight="1">
      <c r="A37" s="964"/>
      <c r="B37" s="965"/>
      <c r="C37" s="966"/>
      <c r="D37" s="967"/>
      <c r="E37" s="968"/>
      <c r="F37" s="969"/>
      <c r="G37" s="970"/>
      <c r="H37" s="971"/>
      <c r="I37" s="972"/>
      <c r="J37" s="964"/>
      <c r="K37" s="969"/>
      <c r="L37" s="973"/>
      <c r="M37" s="972"/>
      <c r="N37" s="974"/>
      <c r="O37" s="973"/>
      <c r="P37" s="975"/>
      <c r="Q37" s="973"/>
      <c r="R37" s="972"/>
      <c r="S37" s="975"/>
      <c r="T37" s="973"/>
      <c r="U37" s="973"/>
      <c r="V37" s="976"/>
      <c r="W37" s="949"/>
      <c r="X37" s="890"/>
      <c r="Y37" s="890"/>
      <c r="Z37" s="892"/>
      <c r="CJ37" s="1066"/>
      <c r="CK37" s="1066"/>
      <c r="CL37" s="1066"/>
      <c r="CM37" s="1066"/>
      <c r="CN37" s="1066"/>
      <c r="CO37" s="1066"/>
      <c r="CP37" s="1066"/>
      <c r="CQ37" s="1066"/>
      <c r="CR37" s="1066"/>
      <c r="CS37" s="1066"/>
      <c r="CT37" s="1066"/>
      <c r="CU37" s="1066"/>
      <c r="CV37" s="1066"/>
      <c r="CW37" s="1066"/>
      <c r="CX37" s="1066"/>
      <c r="CY37" s="1066"/>
      <c r="CZ37" s="1066"/>
      <c r="DA37" s="1066"/>
      <c r="DB37" s="1066"/>
      <c r="DC37" s="1066"/>
      <c r="DD37" s="1066"/>
      <c r="DE37" s="1066"/>
      <c r="DF37" s="1066"/>
      <c r="DG37" s="1066"/>
      <c r="DH37" s="1066"/>
    </row>
    <row r="38" spans="1:112" ht="28" customHeight="1">
      <c r="A38" s="952"/>
      <c r="B38" s="977"/>
      <c r="C38" s="955"/>
      <c r="D38" s="955"/>
      <c r="E38" s="956"/>
      <c r="F38" s="957"/>
      <c r="G38" s="958"/>
      <c r="H38" s="952"/>
      <c r="I38" s="978"/>
      <c r="J38" s="952"/>
      <c r="K38" s="957"/>
      <c r="L38" s="979"/>
      <c r="M38" s="978"/>
      <c r="N38" s="980"/>
      <c r="O38" s="979"/>
      <c r="P38" s="981"/>
      <c r="Q38" s="979"/>
      <c r="R38" s="978"/>
      <c r="S38" s="981"/>
      <c r="T38" s="979"/>
      <c r="U38" s="979"/>
      <c r="V38" s="982"/>
      <c r="W38" s="960"/>
      <c r="X38" s="900"/>
      <c r="Y38" s="900"/>
      <c r="Z38" s="902"/>
    </row>
    <row r="39" spans="1:112" ht="28" customHeight="1">
      <c r="A39" s="964"/>
      <c r="B39" s="965"/>
      <c r="C39" s="966"/>
      <c r="D39" s="967"/>
      <c r="E39" s="968"/>
      <c r="F39" s="969"/>
      <c r="G39" s="970"/>
      <c r="H39" s="971"/>
      <c r="I39" s="972"/>
      <c r="J39" s="964"/>
      <c r="K39" s="969"/>
      <c r="L39" s="973"/>
      <c r="M39" s="972"/>
      <c r="N39" s="974"/>
      <c r="O39" s="973"/>
      <c r="P39" s="975"/>
      <c r="Q39" s="973"/>
      <c r="R39" s="972"/>
      <c r="S39" s="975"/>
      <c r="T39" s="973"/>
      <c r="U39" s="973"/>
      <c r="V39" s="976"/>
      <c r="W39" s="949"/>
      <c r="X39" s="890"/>
      <c r="Y39" s="890"/>
      <c r="Z39" s="892"/>
    </row>
    <row r="40" spans="1:112" ht="28" customHeight="1" thickBot="1">
      <c r="A40" s="983">
        <f>'Cumulative Regular Season'!BB27</f>
        <v>0</v>
      </c>
      <c r="B40" s="984" t="str">
        <f>'Cumulative Regular Season'!BC27</f>
        <v>TOTALS</v>
      </c>
      <c r="C40" s="985">
        <f>'Cumulative Regular Season'!BD27</f>
        <v>137</v>
      </c>
      <c r="D40" s="986">
        <f>'Cumulative Regular Season'!BE27</f>
        <v>11</v>
      </c>
      <c r="E40" s="987">
        <f>'Cumulative Regular Season'!BF27</f>
        <v>30</v>
      </c>
      <c r="F40" s="987">
        <f>'Cumulative Regular Season'!BG27</f>
        <v>41</v>
      </c>
      <c r="G40" s="988">
        <f>'Cumulative Regular Season'!BH27</f>
        <v>12</v>
      </c>
      <c r="H40" s="987">
        <f>'Cumulative Regular Season'!BI27</f>
        <v>86</v>
      </c>
      <c r="I40" s="989">
        <f>'Cumulative Regular Season'!BJ27</f>
        <v>0</v>
      </c>
      <c r="J40" s="986">
        <f>'Cumulative Regular Season'!BK27</f>
        <v>424</v>
      </c>
      <c r="K40" s="984">
        <f>'Cumulative Regular Season'!BL27</f>
        <v>265</v>
      </c>
      <c r="L40" s="990" t="e">
        <f>'Cumulative Regular Season'!BM27</f>
        <v>#DIV/0!</v>
      </c>
      <c r="M40" s="991">
        <f>'Cumulative Regular Season'!BN27</f>
        <v>0.31906510309342728</v>
      </c>
      <c r="N40" s="992">
        <f>'Cumulative Regular Season'!BO27</f>
        <v>0</v>
      </c>
      <c r="O40" s="993">
        <f>'Cumulative Regular Season'!BP27</f>
        <v>5</v>
      </c>
      <c r="P40" s="994">
        <f>'Cumulative Regular Season'!BQ27</f>
        <v>6</v>
      </c>
      <c r="Q40" s="993">
        <f>'Cumulative Regular Season'!BR27</f>
        <v>7</v>
      </c>
      <c r="R40" s="989">
        <f>'Cumulative Regular Season'!BS27</f>
        <v>8</v>
      </c>
      <c r="S40" s="994">
        <f ca="1">'Cumulative Regular Season'!BT27</f>
        <v>0</v>
      </c>
      <c r="T40" s="993">
        <f ca="1">'Cumulative Regular Season'!BU27</f>
        <v>0</v>
      </c>
      <c r="U40" s="993">
        <f>'Cumulative Regular Season'!BV27</f>
        <v>15</v>
      </c>
      <c r="V40" s="989" t="e">
        <f>'Cumulative Regular Season'!BW27</f>
        <v>#DIV/0!</v>
      </c>
      <c r="W40" s="995">
        <f>'Cumulative Regular Season'!BX27</f>
        <v>0</v>
      </c>
      <c r="X40" s="993">
        <f>'Cumulative Regular Season'!BY27</f>
        <v>1155</v>
      </c>
      <c r="Y40" s="993">
        <f>'Cumulative Regular Season'!BZ27</f>
        <v>1105</v>
      </c>
      <c r="Z40" s="989">
        <f>'Cumulative Regular Season'!CA27</f>
        <v>50</v>
      </c>
    </row>
    <row r="41" spans="1:112" ht="28" customHeight="1" thickTop="1"/>
    <row r="42" spans="1:112" ht="28" customHeight="1" thickBot="1"/>
    <row r="43" spans="1:112" ht="28" customHeight="1" thickTop="1" thickBot="1">
      <c r="A43" s="1074" t="str">
        <f>'Cumulative Regular Season'!DN13</f>
        <v>GOALTENDERS</v>
      </c>
      <c r="B43" s="1070"/>
      <c r="C43" s="416">
        <f>'Cumulative Regular Season'!DP13</f>
        <v>0</v>
      </c>
      <c r="D43" s="1070"/>
      <c r="E43" s="1070"/>
      <c r="F43" s="1070"/>
      <c r="G43" s="1070"/>
      <c r="H43" s="1070"/>
      <c r="I43" s="1070"/>
      <c r="J43" s="1070"/>
      <c r="K43" s="1070"/>
      <c r="L43" s="1070"/>
      <c r="M43" s="1070"/>
      <c r="N43" s="1070"/>
      <c r="O43" s="1068"/>
      <c r="P43" s="1001"/>
      <c r="Q43" s="1008"/>
      <c r="R43" s="1009"/>
      <c r="S43" s="1009"/>
      <c r="T43" s="1009"/>
      <c r="U43" s="1009"/>
      <c r="V43" s="1009"/>
      <c r="W43" s="1009"/>
      <c r="X43" s="1009"/>
      <c r="Y43" s="1009"/>
      <c r="Z43" s="1010"/>
    </row>
    <row r="44" spans="1:112" ht="14" customHeight="1" thickTop="1">
      <c r="A44" s="1075"/>
      <c r="B44" s="1076"/>
      <c r="C44" s="371">
        <f>'Cumulative Regular Season'!DP14</f>
        <v>0</v>
      </c>
      <c r="D44" s="1076"/>
      <c r="E44" s="1076"/>
      <c r="F44" s="1076"/>
      <c r="G44" s="1076"/>
      <c r="H44" s="1076"/>
      <c r="I44" s="1076"/>
      <c r="J44" s="1076"/>
      <c r="K44" s="1076"/>
      <c r="L44" s="1076"/>
      <c r="M44" s="1076"/>
      <c r="N44" s="1076"/>
      <c r="O44" s="1069"/>
      <c r="P44" s="1002"/>
      <c r="Q44" s="1011"/>
      <c r="R44" s="1012"/>
      <c r="S44" s="1012"/>
      <c r="T44" s="1012"/>
      <c r="U44" s="1012"/>
      <c r="V44" s="1012"/>
      <c r="W44" s="1012"/>
      <c r="X44" s="1012"/>
      <c r="Y44" s="1012"/>
      <c r="Z44" s="1013"/>
    </row>
    <row r="45" spans="1:112" ht="35" customHeight="1">
      <c r="A45" s="1014" t="str">
        <f>'Cumulative Regular Season'!DN15</f>
        <v>NO.</v>
      </c>
      <c r="B45" s="1015" t="str">
        <f>'Cumulative Regular Season'!DO15</f>
        <v>NAME</v>
      </c>
      <c r="C45" s="1031" t="str">
        <f>'Cumulative Regular Season'!DP15</f>
        <v>GP</v>
      </c>
      <c r="D45" s="1196" t="str">
        <f>'Cumulative Regular Season'!DQ15</f>
        <v>MINS</v>
      </c>
      <c r="E45" s="1197"/>
      <c r="F45" s="1016" t="str">
        <f>'Cumulative Regular Season'!DR15</f>
        <v>SA</v>
      </c>
      <c r="G45" s="1016" t="str">
        <f>'Cumulative Regular Season'!DS15</f>
        <v>SVS</v>
      </c>
      <c r="H45" s="1017" t="str">
        <f>'Cumulative Regular Season'!DT15</f>
        <v>SPCT</v>
      </c>
      <c r="I45" s="1014" t="str">
        <f>'Cumulative Regular Season'!DU15</f>
        <v>GA</v>
      </c>
      <c r="J45" s="1016" t="str">
        <f>'Cumulative Regular Season'!DV15</f>
        <v>ENG</v>
      </c>
      <c r="K45" s="1198" t="str">
        <f>'Cumulative Regular Season'!DW15</f>
        <v>GAA</v>
      </c>
      <c r="L45" s="1199"/>
      <c r="M45" s="1014" t="str">
        <f>'Cumulative Regular Season'!DX15</f>
        <v>W</v>
      </c>
      <c r="N45" s="1016" t="str">
        <f>'Cumulative Regular Season'!DY15</f>
        <v>L</v>
      </c>
      <c r="O45" s="1016" t="str">
        <f>'Cumulative Regular Season'!DZ15</f>
        <v>OTL</v>
      </c>
      <c r="P45" s="1017" t="str">
        <f>'Cumulative Regular Season'!EA15</f>
        <v>SO</v>
      </c>
      <c r="Q45" s="1018" t="str">
        <f>'Cumulative Regular Season'!EB15</f>
        <v>PIM</v>
      </c>
      <c r="R45" s="1019"/>
      <c r="S45" s="1019"/>
      <c r="T45" s="1019"/>
      <c r="U45" s="1019"/>
      <c r="V45" s="1019"/>
      <c r="W45" s="1019"/>
      <c r="X45" s="1019"/>
      <c r="Y45" s="1019"/>
      <c r="Z45" s="1020"/>
    </row>
    <row r="46" spans="1:112" ht="28" customHeight="1">
      <c r="A46" s="221">
        <f>'Cumulative Regular Season'!DN16</f>
        <v>30</v>
      </c>
      <c r="B46" s="476" t="str">
        <f>'Cumulative Regular Season'!DO16</f>
        <v>Brodie Barrick</v>
      </c>
      <c r="C46" s="316">
        <f>'Cumulative Regular Season'!DP16</f>
        <v>0</v>
      </c>
      <c r="D46" s="1188">
        <f>'Cumulative Regular Season'!DQ16</f>
        <v>0</v>
      </c>
      <c r="E46" s="1189"/>
      <c r="F46" s="1067">
        <f>'Cumulative Regular Season'!DR16</f>
        <v>0</v>
      </c>
      <c r="G46" s="1067">
        <f>'Cumulative Regular Season'!DS16</f>
        <v>0</v>
      </c>
      <c r="H46" s="488" t="e">
        <f>'Cumulative Regular Season'!DT16</f>
        <v>#DIV/0!</v>
      </c>
      <c r="I46" s="221">
        <f>'Cumulative Regular Season'!DU16</f>
        <v>0</v>
      </c>
      <c r="J46" s="1067">
        <f>'Cumulative Regular Season'!DV16</f>
        <v>0</v>
      </c>
      <c r="K46" s="1190" t="e">
        <f>'Cumulative Regular Season'!DW16</f>
        <v>#DIV/0!</v>
      </c>
      <c r="L46" s="1191"/>
      <c r="M46" s="221">
        <f>'Cumulative Regular Season'!DX16</f>
        <v>0</v>
      </c>
      <c r="N46" s="1067">
        <f>'Cumulative Regular Season'!DY16</f>
        <v>0</v>
      </c>
      <c r="O46" s="1067">
        <f>'Cumulative Regular Season'!DZ16</f>
        <v>0</v>
      </c>
      <c r="P46" s="236">
        <f>'Cumulative Regular Season'!EA16</f>
        <v>0</v>
      </c>
      <c r="Q46" s="373">
        <f>'Cumulative Regular Season'!EB16</f>
        <v>0</v>
      </c>
      <c r="R46" s="1003"/>
      <c r="S46" s="1003"/>
      <c r="T46" s="1003"/>
      <c r="U46" s="1003"/>
      <c r="V46" s="1003"/>
      <c r="W46" s="1003"/>
      <c r="X46" s="1003"/>
      <c r="Y46" s="1003"/>
      <c r="Z46" s="1005"/>
    </row>
    <row r="47" spans="1:112" ht="28" customHeight="1">
      <c r="A47" s="363">
        <f>'Cumulative Regular Season'!DN17</f>
        <v>29</v>
      </c>
      <c r="B47" s="477" t="str">
        <f>'Cumulative Regular Season'!DO17</f>
        <v>Taylor Dupuis</v>
      </c>
      <c r="C47" s="447">
        <f>'Cumulative Regular Season'!DP17</f>
        <v>12.010166666666667</v>
      </c>
      <c r="D47" s="1180">
        <f>'Cumulative Regular Season'!DQ17</f>
        <v>720.61</v>
      </c>
      <c r="E47" s="1181"/>
      <c r="F47" s="364">
        <f>'Cumulative Regular Season'!DR17</f>
        <v>411</v>
      </c>
      <c r="G47" s="364">
        <f>'Cumulative Regular Season'!DS17</f>
        <v>371</v>
      </c>
      <c r="H47" s="884">
        <f>'Cumulative Regular Season'!DT17</f>
        <v>0.902676399026764</v>
      </c>
      <c r="I47" s="363">
        <f>'Cumulative Regular Season'!DU17</f>
        <v>40</v>
      </c>
      <c r="J47" s="364">
        <f>'Cumulative Regular Season'!DV17</f>
        <v>5</v>
      </c>
      <c r="K47" s="1192">
        <f>'Cumulative Regular Season'!DW17</f>
        <v>3.3305116498522085</v>
      </c>
      <c r="L47" s="1193"/>
      <c r="M47" s="363">
        <f>'Cumulative Regular Season'!DX17</f>
        <v>5</v>
      </c>
      <c r="N47" s="364">
        <f>'Cumulative Regular Season'!DY17</f>
        <v>7</v>
      </c>
      <c r="O47" s="364">
        <f>'Cumulative Regular Season'!DZ17</f>
        <v>0</v>
      </c>
      <c r="P47" s="365">
        <f>'Cumulative Regular Season'!EA17</f>
        <v>0</v>
      </c>
      <c r="Q47" s="479">
        <f>'Cumulative Regular Season'!EB17</f>
        <v>2</v>
      </c>
      <c r="R47" s="1003"/>
      <c r="S47" s="1003"/>
      <c r="T47" s="1003"/>
      <c r="U47" s="1003"/>
      <c r="V47" s="1003"/>
      <c r="W47" s="1003"/>
      <c r="X47" s="1003"/>
      <c r="Y47" s="1003"/>
      <c r="Z47" s="1005"/>
    </row>
    <row r="48" spans="1:112" ht="28" customHeight="1">
      <c r="A48" s="221">
        <f>'Cumulative Regular Season'!DN18</f>
        <v>31</v>
      </c>
      <c r="B48" s="476" t="str">
        <f>'Cumulative Regular Season'!DO18</f>
        <v>Troy Passingham</v>
      </c>
      <c r="C48" s="443">
        <f>'Cumulative Regular Season'!DP18</f>
        <v>10.029500000000001</v>
      </c>
      <c r="D48" s="1188">
        <f>'Cumulative Regular Season'!DQ18</f>
        <v>601.77</v>
      </c>
      <c r="E48" s="1189"/>
      <c r="F48" s="1067">
        <f>'Cumulative Regular Season'!DR18</f>
        <v>387</v>
      </c>
      <c r="G48" s="1067">
        <f>'Cumulative Regular Season'!DS18</f>
        <v>362</v>
      </c>
      <c r="H48" s="488">
        <f>'Cumulative Regular Season'!DT18</f>
        <v>0.93540051679586567</v>
      </c>
      <c r="I48" s="221">
        <f>'Cumulative Regular Season'!DU18</f>
        <v>25</v>
      </c>
      <c r="J48" s="1067">
        <f>'Cumulative Regular Season'!DV18</f>
        <v>0</v>
      </c>
      <c r="K48" s="1194">
        <f>'Cumulative Regular Season'!DW18</f>
        <v>2.4926466922578392</v>
      </c>
      <c r="L48" s="1195"/>
      <c r="M48" s="221">
        <f>'Cumulative Regular Season'!DX18</f>
        <v>6</v>
      </c>
      <c r="N48" s="1067">
        <f>'Cumulative Regular Season'!DY18</f>
        <v>4</v>
      </c>
      <c r="O48" s="1067">
        <f>'Cumulative Regular Season'!DZ18</f>
        <v>0</v>
      </c>
      <c r="P48" s="236">
        <f>'Cumulative Regular Season'!EA18</f>
        <v>0</v>
      </c>
      <c r="Q48" s="373">
        <f>'Cumulative Regular Season'!EB18</f>
        <v>0</v>
      </c>
      <c r="R48" s="1003"/>
      <c r="S48" s="1003"/>
      <c r="T48" s="1003"/>
      <c r="U48" s="1003"/>
      <c r="V48" s="1003"/>
      <c r="W48" s="1003"/>
      <c r="X48" s="1003"/>
      <c r="Y48" s="1003"/>
      <c r="Z48" s="1005"/>
    </row>
    <row r="49" spans="1:26" ht="28" customHeight="1">
      <c r="A49" s="363">
        <f>'Cumulative Regular Season'!DN19</f>
        <v>0</v>
      </c>
      <c r="B49" s="477" t="str">
        <f>'Cumulative Regular Season'!DO19</f>
        <v>Empty Net</v>
      </c>
      <c r="C49" s="413">
        <f>'Cumulative Regular Season'!DP19</f>
        <v>0</v>
      </c>
      <c r="D49" s="1180">
        <f>'Cumulative Regular Season'!DQ19</f>
        <v>4.21</v>
      </c>
      <c r="E49" s="1181"/>
      <c r="F49" s="364">
        <f>'Cumulative Regular Season'!DR19</f>
        <v>0</v>
      </c>
      <c r="G49" s="364">
        <f>'Cumulative Regular Season'!DS19</f>
        <v>0</v>
      </c>
      <c r="H49" s="884">
        <f>'Cumulative Regular Season'!DT19</f>
        <v>0</v>
      </c>
      <c r="I49" s="363">
        <f>'Cumulative Regular Season'!DU19</f>
        <v>0</v>
      </c>
      <c r="J49" s="364">
        <f>'Cumulative Regular Season'!DV19</f>
        <v>0</v>
      </c>
      <c r="K49" s="1182">
        <f>'Cumulative Regular Season'!DW19</f>
        <v>0</v>
      </c>
      <c r="L49" s="1183"/>
      <c r="M49" s="363">
        <f>'Cumulative Regular Season'!DX19</f>
        <v>0</v>
      </c>
      <c r="N49" s="364">
        <f>'Cumulative Regular Season'!DY19</f>
        <v>0</v>
      </c>
      <c r="O49" s="364">
        <f>'Cumulative Regular Season'!DZ19</f>
        <v>0</v>
      </c>
      <c r="P49" s="365">
        <f>'Cumulative Regular Season'!EA19</f>
        <v>0</v>
      </c>
      <c r="Q49" s="479">
        <f>'Cumulative Regular Season'!EB19</f>
        <v>0</v>
      </c>
      <c r="R49" s="1003"/>
      <c r="S49" s="1003"/>
      <c r="T49" s="1003"/>
      <c r="U49" s="1003"/>
      <c r="V49" s="1003"/>
      <c r="W49" s="1003"/>
      <c r="X49" s="1003"/>
      <c r="Y49" s="1003"/>
      <c r="Z49" s="1005"/>
    </row>
    <row r="50" spans="1:26" ht="28" customHeight="1">
      <c r="A50" s="202"/>
      <c r="B50" s="47"/>
      <c r="C50" s="414"/>
      <c r="D50" s="202"/>
      <c r="E50" s="1004"/>
      <c r="F50" s="15"/>
      <c r="G50" s="15"/>
      <c r="H50" s="167"/>
      <c r="I50" s="202"/>
      <c r="J50" s="15"/>
      <c r="K50" s="1184"/>
      <c r="L50" s="1185"/>
      <c r="M50" s="202"/>
      <c r="N50" s="15"/>
      <c r="O50" s="15"/>
      <c r="P50" s="167"/>
      <c r="Q50" s="480"/>
      <c r="R50" s="1003"/>
      <c r="S50" s="1003"/>
      <c r="T50" s="1003"/>
      <c r="U50" s="1003"/>
      <c r="V50" s="1003"/>
      <c r="W50" s="1003"/>
      <c r="X50" s="1003"/>
      <c r="Y50" s="1003"/>
      <c r="Z50" s="1005"/>
    </row>
    <row r="51" spans="1:26" ht="28" customHeight="1">
      <c r="A51" s="366"/>
      <c r="B51" s="368"/>
      <c r="C51" s="415"/>
      <c r="D51" s="366"/>
      <c r="E51" s="1004"/>
      <c r="F51" s="367"/>
      <c r="G51" s="367"/>
      <c r="H51" s="369"/>
      <c r="I51" s="366"/>
      <c r="J51" s="367"/>
      <c r="K51" s="369"/>
      <c r="M51" s="366"/>
      <c r="N51" s="367"/>
      <c r="O51" s="367"/>
      <c r="P51" s="369"/>
      <c r="Q51" s="481"/>
      <c r="R51" s="1003"/>
      <c r="S51" s="1003"/>
      <c r="T51" s="1003"/>
      <c r="U51" s="1003"/>
      <c r="V51" s="1003"/>
      <c r="W51" s="1003"/>
      <c r="X51" s="1003"/>
      <c r="Y51" s="1003"/>
      <c r="Z51" s="1005"/>
    </row>
    <row r="52" spans="1:26" ht="28" customHeight="1">
      <c r="A52" s="221"/>
      <c r="B52" s="378"/>
      <c r="C52" s="316"/>
      <c r="D52" s="221"/>
      <c r="E52" s="1004"/>
      <c r="F52" s="1067"/>
      <c r="G52" s="1067"/>
      <c r="H52" s="236"/>
      <c r="I52" s="221"/>
      <c r="J52" s="1067"/>
      <c r="K52" s="236"/>
      <c r="M52" s="221"/>
      <c r="N52" s="1067"/>
      <c r="O52" s="1067"/>
      <c r="P52" s="236"/>
      <c r="Q52" s="373"/>
      <c r="R52" s="1003"/>
      <c r="S52" s="1003"/>
      <c r="T52" s="1003"/>
      <c r="U52" s="1003"/>
      <c r="V52" s="1003"/>
      <c r="W52" s="1003"/>
      <c r="X52" s="1003"/>
      <c r="Y52" s="1003"/>
      <c r="Z52" s="1005"/>
    </row>
    <row r="53" spans="1:26" ht="28" customHeight="1" thickBot="1">
      <c r="A53" s="240"/>
      <c r="B53" s="490"/>
      <c r="C53" s="491"/>
      <c r="D53" s="1186"/>
      <c r="E53" s="1187"/>
      <c r="F53" s="213"/>
      <c r="G53" s="213"/>
      <c r="H53" s="241"/>
      <c r="I53" s="240"/>
      <c r="J53" s="213"/>
      <c r="K53" s="241"/>
      <c r="M53" s="240"/>
      <c r="N53" s="213"/>
      <c r="O53" s="213"/>
      <c r="P53" s="241"/>
      <c r="Q53" s="492"/>
      <c r="R53" s="1006"/>
      <c r="S53" s="1006"/>
      <c r="T53" s="1006"/>
      <c r="U53" s="1006"/>
      <c r="V53" s="1006"/>
      <c r="W53" s="1006"/>
      <c r="X53" s="1006"/>
      <c r="Y53" s="1006"/>
      <c r="Z53" s="1007"/>
    </row>
    <row r="54" spans="1:26" ht="28" customHeight="1" thickTop="1"/>
    <row r="55" spans="1:26" ht="28" customHeight="1"/>
    <row r="56" spans="1:26" ht="28" customHeight="1"/>
    <row r="57" spans="1:26" ht="28" customHeight="1"/>
    <row r="58" spans="1:26" ht="28" customHeight="1"/>
    <row r="59" spans="1:26" ht="14" customHeight="1"/>
    <row r="60" spans="1:26" ht="14" customHeight="1"/>
    <row r="61" spans="1:26" ht="14" customHeight="1"/>
    <row r="62" spans="1:26" ht="14" customHeight="1"/>
    <row r="63" spans="1:26" ht="14" customHeight="1"/>
    <row r="64" spans="1:26" ht="14" customHeight="1"/>
    <row r="65" ht="14" customHeight="1"/>
    <row r="66" ht="14" customHeight="1"/>
  </sheetData>
  <mergeCells count="30">
    <mergeCell ref="W1:Z2"/>
    <mergeCell ref="A26:B27"/>
    <mergeCell ref="D26:G27"/>
    <mergeCell ref="H26:I27"/>
    <mergeCell ref="J26:M27"/>
    <mergeCell ref="N26:R27"/>
    <mergeCell ref="S26:V27"/>
    <mergeCell ref="W26:Z27"/>
    <mergeCell ref="A1:B2"/>
    <mergeCell ref="D1:G2"/>
    <mergeCell ref="H1:I2"/>
    <mergeCell ref="J1:M2"/>
    <mergeCell ref="N1:R2"/>
    <mergeCell ref="S1:V2"/>
    <mergeCell ref="A43:B44"/>
    <mergeCell ref="D43:G44"/>
    <mergeCell ref="H43:J44"/>
    <mergeCell ref="K43:N44"/>
    <mergeCell ref="D45:E45"/>
    <mergeCell ref="K45:L45"/>
    <mergeCell ref="D49:E49"/>
    <mergeCell ref="K49:L49"/>
    <mergeCell ref="K50:L50"/>
    <mergeCell ref="D53:E53"/>
    <mergeCell ref="D46:E46"/>
    <mergeCell ref="K46:L46"/>
    <mergeCell ref="D47:E47"/>
    <mergeCell ref="K47:L47"/>
    <mergeCell ref="D48:E48"/>
    <mergeCell ref="K48:L48"/>
  </mergeCells>
  <conditionalFormatting sqref="G4:G23">
    <cfRule type="colorScale" priority="1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Z4:Z23">
    <cfRule type="colorScale" priority="13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V4:V19">
    <cfRule type="colorScale" priority="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4:M23">
    <cfRule type="colorScale" priority="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37:G39">
    <cfRule type="colorScale" priority="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G29:G36">
    <cfRule type="colorScale" priority="6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Z29:Z36">
    <cfRule type="colorScale" priority="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M29:M39">
    <cfRule type="colorScale" priority="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5000000000000011" right="0.75000000000000011" top="1" bottom="1" header="0.5" footer="0.5"/>
  <colBreaks count="1" manualBreakCount="1">
    <brk id="26" max="1048575" man="1"/>
  </colBreaks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4" id="{24E3AC54-5308-6941-9D1B-A84D7738EFE7}">
            <x14:iconSet iconSet="3Symbols2" custom="1">
              <x14:cfvo type="percent">
                <xm:f>0</xm:f>
              </x14:cfvo>
              <x14:cfvo type="num">
                <xm:f>50</xm:f>
              </x14:cfvo>
              <x14:cfvo type="num">
                <xm:f>50</xm:f>
              </x14:cfvo>
              <x14:cfIcon iconSet="NoIcons" iconId="0"/>
              <x14:cfIcon iconSet="3Symbols2" iconId="0"/>
              <x14:cfIcon iconSet="3Symbols2" iconId="2"/>
            </x14:iconSet>
          </x14:cfRule>
          <xm:sqref>V4:V23</xm:sqref>
        </x14:conditionalFormatting>
        <x14:conditionalFormatting xmlns:xm="http://schemas.microsoft.com/office/excel/2006/main">
          <x14:cfRule type="iconSet" priority="10" id="{64131DDB-87D0-514A-AADD-DE23E56A4BC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F4:F23</xm:sqref>
        </x14:conditionalFormatting>
        <x14:conditionalFormatting xmlns:xm="http://schemas.microsoft.com/office/excel/2006/main">
          <x14:cfRule type="iconSet" priority="9" id="{B114936F-89E7-A141-B1CE-EE79F475A53B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I4:I23</xm:sqref>
        </x14:conditionalFormatting>
        <x14:conditionalFormatting xmlns:xm="http://schemas.microsoft.com/office/excel/2006/main">
          <x14:cfRule type="iconSet" priority="8" id="{BDFC37C4-A8F6-934D-826C-A1899653BAD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N4:N23</xm:sqref>
        </x14:conditionalFormatting>
        <x14:conditionalFormatting xmlns:xm="http://schemas.microsoft.com/office/excel/2006/main">
          <x14:cfRule type="iconSet" priority="3" id="{4E1E13A0-B47C-B240-A868-FDD5BE947F49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F29:F39</xm:sqref>
        </x14:conditionalFormatting>
        <x14:conditionalFormatting xmlns:xm="http://schemas.microsoft.com/office/excel/2006/main">
          <x14:cfRule type="iconSet" priority="2" id="{ACB06A1F-7616-7541-B68C-3263CD1326E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H46:H52</xm:sqref>
        </x14:conditionalFormatting>
        <x14:conditionalFormatting xmlns:xm="http://schemas.microsoft.com/office/excel/2006/main">
          <x14:cfRule type="iconSet" priority="1" id="{7A02DA43-1FAC-824B-8828-F3EF43AB7BD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K47:K52</xm:sqref>
        </x14:conditionalFormatting>
      </x14:conditionalFormattings>
    </ext>
    <ext xmlns:mx="http://schemas.microsoft.com/office/mac/excel/2008/main" uri="{64002731-A6B0-56B0-2670-7721B7C09600}">
      <mx:PLV Mode="0" OnePage="0" WScale="41"/>
    </ext>
  </extLst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Z66"/>
  <sheetViews>
    <sheetView showRuler="0" zoomScale="75" zoomScaleNormal="75" zoomScalePageLayoutView="75" workbookViewId="0">
      <selection activeCell="J23" sqref="J23"/>
    </sheetView>
  </sheetViews>
  <sheetFormatPr baseColWidth="10" defaultRowHeight="12" x14ac:dyDescent="0"/>
  <cols>
    <col min="1" max="1" width="5.6640625" customWidth="1"/>
    <col min="2" max="2" width="25.1640625" customWidth="1"/>
    <col min="3" max="3" width="7.1640625" customWidth="1"/>
    <col min="4" max="4" width="8" customWidth="1"/>
    <col min="5" max="5" width="8.33203125" customWidth="1"/>
    <col min="6" max="6" width="8" customWidth="1"/>
    <col min="7" max="7" width="9.83203125" customWidth="1"/>
    <col min="8" max="8" width="7.1640625" customWidth="1"/>
    <col min="9" max="9" width="7.6640625" customWidth="1"/>
    <col min="10" max="18" width="7.1640625" customWidth="1"/>
    <col min="19" max="19" width="6" customWidth="1"/>
    <col min="20" max="20" width="5.33203125" customWidth="1"/>
    <col min="21" max="21" width="5.6640625" customWidth="1"/>
    <col min="22" max="22" width="7.5" customWidth="1"/>
    <col min="23" max="23" width="8.83203125" customWidth="1"/>
    <col min="24" max="25" width="7.1640625" customWidth="1"/>
    <col min="26" max="26" width="9.83203125" customWidth="1"/>
  </cols>
  <sheetData>
    <row r="1" spans="1:26" ht="14" thickTop="1" thickBot="1">
      <c r="A1" s="1208" t="str">
        <f>'Cumulative Regular Season'!CK13</f>
        <v>FORWARDS</v>
      </c>
      <c r="B1" s="1200">
        <f>'Cumulative Regular Season'!CL13</f>
        <v>0</v>
      </c>
      <c r="C1" s="885">
        <f>'Cumulative Regular Season'!CM13</f>
        <v>0</v>
      </c>
      <c r="D1" s="1200" t="str">
        <f>'Cumulative Regular Season'!CN13</f>
        <v>OFFENSE</v>
      </c>
      <c r="E1" s="1200">
        <f>'Cumulative Regular Season'!CO13</f>
        <v>0</v>
      </c>
      <c r="F1" s="1200">
        <f>'Cumulative Regular Season'!CP13</f>
        <v>0</v>
      </c>
      <c r="G1" s="1200">
        <f>'Cumulative Regular Season'!CQ13</f>
        <v>0</v>
      </c>
      <c r="H1" s="1200" t="str">
        <f>'Cumulative Regular Season'!CR13</f>
        <v>PHYSICAL</v>
      </c>
      <c r="I1" s="1200">
        <f>'Cumulative Regular Season'!CS13</f>
        <v>0</v>
      </c>
      <c r="J1" s="1200" t="str">
        <f>'Cumulative Regular Season'!CT13</f>
        <v>SHOOTING</v>
      </c>
      <c r="K1" s="1200">
        <f>'Cumulative Regular Season'!CU13</f>
        <v>0</v>
      </c>
      <c r="L1" s="1200">
        <f>'Cumulative Regular Season'!CV13</f>
        <v>0</v>
      </c>
      <c r="M1" s="1200">
        <f>'Cumulative Regular Season'!CW13</f>
        <v>0</v>
      </c>
      <c r="N1" s="1200" t="str">
        <f>'Cumulative Regular Season'!CX13</f>
        <v>SPECIAL</v>
      </c>
      <c r="O1" s="1200">
        <f>'Cumulative Regular Season'!CY13</f>
        <v>0</v>
      </c>
      <c r="P1" s="1200">
        <f>'Cumulative Regular Season'!CZ13</f>
        <v>0</v>
      </c>
      <c r="Q1" s="1200">
        <f>'Cumulative Regular Season'!DA13</f>
        <v>0</v>
      </c>
      <c r="R1" s="1200">
        <f>'Cumulative Regular Season'!DB13</f>
        <v>0</v>
      </c>
      <c r="S1" s="1200" t="str">
        <f>'Cumulative Regular Season'!DC13</f>
        <v>FACEOFFS</v>
      </c>
      <c r="T1" s="1200">
        <f>'Cumulative Regular Season'!DD13</f>
        <v>0</v>
      </c>
      <c r="U1" s="1200">
        <f>'Cumulative Regular Season'!DE13</f>
        <v>0</v>
      </c>
      <c r="V1" s="1200">
        <f>'Cumulative Regular Season'!DF13</f>
        <v>0</v>
      </c>
      <c r="W1" s="1200" t="str">
        <f>'Cumulative Regular Season'!DG13</f>
        <v>CORSI</v>
      </c>
      <c r="X1" s="1200">
        <f>'Cumulative Regular Season'!DH13</f>
        <v>0</v>
      </c>
      <c r="Y1" s="1200">
        <f>'Cumulative Regular Season'!DI13</f>
        <v>0</v>
      </c>
      <c r="Z1" s="1201">
        <f>'Cumulative Regular Season'!DJ13</f>
        <v>0</v>
      </c>
    </row>
    <row r="2" spans="1:26" ht="13" thickTop="1">
      <c r="A2" s="1209">
        <f>'Cumulative Regular Season'!CK14</f>
        <v>0</v>
      </c>
      <c r="B2" s="1202">
        <f>'Cumulative Regular Season'!CL14</f>
        <v>0</v>
      </c>
      <c r="C2" s="886"/>
      <c r="D2" s="1202">
        <f>'Cumulative Regular Season'!CN14</f>
        <v>0</v>
      </c>
      <c r="E2" s="1202">
        <f>'Cumulative Regular Season'!CO14</f>
        <v>0</v>
      </c>
      <c r="F2" s="1202">
        <f>'Cumulative Regular Season'!CP14</f>
        <v>0</v>
      </c>
      <c r="G2" s="1202">
        <f>'Cumulative Regular Season'!CQ14</f>
        <v>0</v>
      </c>
      <c r="H2" s="1202">
        <f>'Cumulative Regular Season'!CR14</f>
        <v>0</v>
      </c>
      <c r="I2" s="1202">
        <f>'Cumulative Regular Season'!CS14</f>
        <v>0</v>
      </c>
      <c r="J2" s="1202">
        <f>'Cumulative Regular Season'!CT14</f>
        <v>0</v>
      </c>
      <c r="K2" s="1202">
        <f>'Cumulative Regular Season'!CU14</f>
        <v>0</v>
      </c>
      <c r="L2" s="1202">
        <f>'Cumulative Regular Season'!CV14</f>
        <v>0</v>
      </c>
      <c r="M2" s="1202">
        <f>'Cumulative Regular Season'!CW14</f>
        <v>0</v>
      </c>
      <c r="N2" s="1202">
        <f>'Cumulative Regular Season'!CX14</f>
        <v>0</v>
      </c>
      <c r="O2" s="1202">
        <f>'Cumulative Regular Season'!CY14</f>
        <v>0</v>
      </c>
      <c r="P2" s="1202">
        <f>'Cumulative Regular Season'!CZ14</f>
        <v>0</v>
      </c>
      <c r="Q2" s="1202">
        <f>'Cumulative Regular Season'!DA14</f>
        <v>0</v>
      </c>
      <c r="R2" s="1202">
        <f>'Cumulative Regular Season'!DB14</f>
        <v>0</v>
      </c>
      <c r="S2" s="1202">
        <f>'Cumulative Regular Season'!DC14</f>
        <v>0</v>
      </c>
      <c r="T2" s="1202">
        <f>'Cumulative Regular Season'!DD14</f>
        <v>0</v>
      </c>
      <c r="U2" s="1202">
        <f>'Cumulative Regular Season'!DE14</f>
        <v>0</v>
      </c>
      <c r="V2" s="1202">
        <f>'Cumulative Regular Season'!DF14</f>
        <v>0</v>
      </c>
      <c r="W2" s="1202">
        <f>'Cumulative Regular Season'!DG14</f>
        <v>0</v>
      </c>
      <c r="X2" s="1202">
        <f>'Cumulative Regular Season'!DH14</f>
        <v>0</v>
      </c>
      <c r="Y2" s="1202">
        <f>'Cumulative Regular Season'!DI14</f>
        <v>0</v>
      </c>
      <c r="Z2" s="1203">
        <f>'Cumulative Regular Season'!DJ14</f>
        <v>0</v>
      </c>
    </row>
    <row r="3" spans="1:26" ht="35" customHeight="1">
      <c r="A3" s="996" t="str">
        <f>'Cumulative Regular Season'!CK15</f>
        <v>NO.</v>
      </c>
      <c r="B3" s="997" t="str">
        <f>'Cumulative Regular Season'!CL15</f>
        <v>NAME</v>
      </c>
      <c r="C3" s="998" t="str">
        <f>'Cumulative Regular Season'!CM15</f>
        <v>GP</v>
      </c>
      <c r="D3" s="996" t="str">
        <f>'Cumulative Regular Season'!CN15</f>
        <v>G</v>
      </c>
      <c r="E3" s="999" t="str">
        <f>'Cumulative Regular Season'!CO15</f>
        <v>A</v>
      </c>
      <c r="F3" s="997" t="str">
        <f>'Cumulative Regular Season'!CP15</f>
        <v>PTS</v>
      </c>
      <c r="G3" s="1000" t="str">
        <f>'Cumulative Regular Season'!CQ15</f>
        <v>+/-</v>
      </c>
      <c r="H3" s="996" t="str">
        <f>'Cumulative Regular Season'!CR15</f>
        <v>PIM</v>
      </c>
      <c r="I3" s="1000" t="str">
        <f>'Cumulative Regular Season'!CS15</f>
        <v>HITS</v>
      </c>
      <c r="J3" s="996" t="s">
        <v>174</v>
      </c>
      <c r="K3" s="999" t="str">
        <f>'Cumulative Regular Season'!CU15</f>
        <v>SOG</v>
      </c>
      <c r="L3" s="999" t="str">
        <f>'Cumulative Regular Season'!CV15</f>
        <v>%</v>
      </c>
      <c r="M3" s="1000" t="str">
        <f>'Cumulative Regular Season'!CW15</f>
        <v>G %</v>
      </c>
      <c r="N3" s="999" t="str">
        <f>'Cumulative Regular Season'!CX15</f>
        <v>PPG</v>
      </c>
      <c r="O3" s="997" t="str">
        <f>'Cumulative Regular Season'!CY15</f>
        <v>SHG</v>
      </c>
      <c r="P3" s="999" t="str">
        <f>'Cumulative Regular Season'!CZ15</f>
        <v>GWG</v>
      </c>
      <c r="Q3" s="999" t="str">
        <f>'Cumulative Regular Season'!DA15</f>
        <v>GTG</v>
      </c>
      <c r="R3" s="999" t="str">
        <f>'Cumulative Regular Season'!DB15</f>
        <v>ENG</v>
      </c>
      <c r="S3" s="996" t="str">
        <f>'Cumulative Regular Season'!DC15</f>
        <v>W</v>
      </c>
      <c r="T3" s="999" t="str">
        <f>'Cumulative Regular Season'!DD15</f>
        <v>L</v>
      </c>
      <c r="U3" s="999" t="str">
        <f>'Cumulative Regular Season'!DE15</f>
        <v>TOT</v>
      </c>
      <c r="V3" s="1000" t="str">
        <f>'Cumulative Regular Season'!DF15</f>
        <v>%</v>
      </c>
      <c r="W3" s="996" t="str">
        <f>'Cumulative Regular Season'!DG15</f>
        <v>ICETIME</v>
      </c>
      <c r="X3" s="999" t="str">
        <f>'Cumulative Regular Season'!DH15</f>
        <v>S+</v>
      </c>
      <c r="Y3" s="999" t="str">
        <f>'Cumulative Regular Season'!DI15</f>
        <v>S-</v>
      </c>
      <c r="Z3" s="1000" t="str">
        <f>'Cumulative Regular Season'!DJ15</f>
        <v>S+/-</v>
      </c>
    </row>
    <row r="4" spans="1:26" ht="35" customHeight="1">
      <c r="A4" s="887">
        <f>'Cumulative Regular Season'!CK16</f>
        <v>8</v>
      </c>
      <c r="B4" s="888" t="str">
        <f>'Cumulative Regular Season'!CL16</f>
        <v>Wigle</v>
      </c>
      <c r="C4" s="889">
        <f>'Cumulative Regular Season'!CM16</f>
        <v>15</v>
      </c>
      <c r="D4" s="887">
        <f>'Cumulative Regular Season'!CN16</f>
        <v>5</v>
      </c>
      <c r="E4" s="890">
        <f>'Cumulative Regular Season'!CO16</f>
        <v>3</v>
      </c>
      <c r="F4" s="891">
        <f>'Cumulative Regular Season'!CP16</f>
        <v>8</v>
      </c>
      <c r="G4" s="892">
        <f>'Cumulative Regular Season'!CQ16</f>
        <v>-3</v>
      </c>
      <c r="H4" s="887">
        <f>'Cumulative Regular Season'!CR16</f>
        <v>8</v>
      </c>
      <c r="I4" s="892">
        <f>'Cumulative Regular Season'!CS16</f>
        <v>17</v>
      </c>
      <c r="J4" s="887">
        <f>'Cumulative Regular Season'!CT16</f>
        <v>36</v>
      </c>
      <c r="K4" s="890">
        <f>'Cumulative Regular Season'!CU16</f>
        <v>29</v>
      </c>
      <c r="L4" s="893">
        <f>'Cumulative Regular Season'!CV16</f>
        <v>0.80555555555555558</v>
      </c>
      <c r="M4" s="894">
        <f>'Cumulative Regular Season'!CW16</f>
        <v>0.17241379310344829</v>
      </c>
      <c r="N4" s="890">
        <f>'Cumulative Regular Season'!CX16</f>
        <v>0</v>
      </c>
      <c r="O4" s="891">
        <f>'Cumulative Regular Season'!CY16</f>
        <v>1</v>
      </c>
      <c r="P4" s="890">
        <f>'Cumulative Regular Season'!CZ16</f>
        <v>1</v>
      </c>
      <c r="Q4" s="890">
        <f>'Cumulative Regular Season'!DA16</f>
        <v>1</v>
      </c>
      <c r="R4" s="890">
        <f>'Cumulative Regular Season'!DB16</f>
        <v>2</v>
      </c>
      <c r="S4" s="887">
        <f>'Cumulative Regular Season'!DC16</f>
        <v>0</v>
      </c>
      <c r="T4" s="890">
        <f>'Cumulative Regular Season'!DD16</f>
        <v>4</v>
      </c>
      <c r="U4" s="890">
        <f>'Cumulative Regular Season'!DE16</f>
        <v>4</v>
      </c>
      <c r="V4" s="895">
        <f>'Cumulative Regular Season'!DF16</f>
        <v>0</v>
      </c>
      <c r="W4" s="896">
        <f>'Cumulative Regular Season'!DG16</f>
        <v>0.14074074074074075</v>
      </c>
      <c r="X4" s="890">
        <f>'Cumulative Regular Season'!DH16</f>
        <v>100</v>
      </c>
      <c r="Y4" s="890">
        <f>'Cumulative Regular Season'!DI16</f>
        <v>99</v>
      </c>
      <c r="Z4" s="892">
        <f>'Cumulative Regular Season'!DJ16</f>
        <v>1</v>
      </c>
    </row>
    <row r="5" spans="1:26" ht="35" customHeight="1">
      <c r="A5" s="897">
        <f>'Cumulative Regular Season'!CK17</f>
        <v>9</v>
      </c>
      <c r="B5" s="898" t="str">
        <f>'Cumulative Regular Season'!CL17</f>
        <v>Tsogkas</v>
      </c>
      <c r="C5" s="899">
        <f>'Cumulative Regular Season'!CM17</f>
        <v>22</v>
      </c>
      <c r="D5" s="897">
        <f>'Cumulative Regular Season'!CN17</f>
        <v>3</v>
      </c>
      <c r="E5" s="900">
        <f>'Cumulative Regular Season'!CO17</f>
        <v>1</v>
      </c>
      <c r="F5" s="901">
        <f>'Cumulative Regular Season'!CP17</f>
        <v>4</v>
      </c>
      <c r="G5" s="902">
        <f>'Cumulative Regular Season'!CQ17</f>
        <v>0</v>
      </c>
      <c r="H5" s="897">
        <f>'Cumulative Regular Season'!CR17</f>
        <v>6</v>
      </c>
      <c r="I5" s="902">
        <f>'Cumulative Regular Season'!CS17</f>
        <v>16</v>
      </c>
      <c r="J5" s="897">
        <f>'Cumulative Regular Season'!CT17</f>
        <v>30</v>
      </c>
      <c r="K5" s="900">
        <f>'Cumulative Regular Season'!CU17</f>
        <v>29</v>
      </c>
      <c r="L5" s="903">
        <f>'Cumulative Regular Season'!CV17</f>
        <v>0.96666666666666667</v>
      </c>
      <c r="M5" s="904">
        <f>'Cumulative Regular Season'!CW17</f>
        <v>0.10344827586206896</v>
      </c>
      <c r="N5" s="900">
        <f>'Cumulative Regular Season'!CX17</f>
        <v>0</v>
      </c>
      <c r="O5" s="901">
        <f>'Cumulative Regular Season'!CY17</f>
        <v>0</v>
      </c>
      <c r="P5" s="900">
        <f>'Cumulative Regular Season'!CZ17</f>
        <v>0</v>
      </c>
      <c r="Q5" s="900">
        <f>'Cumulative Regular Season'!DA17</f>
        <v>0</v>
      </c>
      <c r="R5" s="900">
        <f>'Cumulative Regular Season'!DB17</f>
        <v>0</v>
      </c>
      <c r="S5" s="897">
        <f>'Cumulative Regular Season'!DC17</f>
        <v>80</v>
      </c>
      <c r="T5" s="900">
        <f>'Cumulative Regular Season'!DD17</f>
        <v>78</v>
      </c>
      <c r="U5" s="900">
        <f>'Cumulative Regular Season'!DE17</f>
        <v>158</v>
      </c>
      <c r="V5" s="905">
        <f>'Cumulative Regular Season'!DF17</f>
        <v>0.50632911392405067</v>
      </c>
      <c r="W5" s="906">
        <f>'Cumulative Regular Season'!DG17</f>
        <v>0.16828703703703704</v>
      </c>
      <c r="X5" s="900">
        <f>'Cumulative Regular Season'!DH17</f>
        <v>123</v>
      </c>
      <c r="Y5" s="900">
        <f>'Cumulative Regular Season'!DI17</f>
        <v>141</v>
      </c>
      <c r="Z5" s="902">
        <f>'Cumulative Regular Season'!DJ17</f>
        <v>-18</v>
      </c>
    </row>
    <row r="6" spans="1:26" ht="31" customHeight="1">
      <c r="A6" s="887">
        <f>'Cumulative Regular Season'!CK18</f>
        <v>10</v>
      </c>
      <c r="B6" s="888" t="str">
        <f>'Cumulative Regular Season'!CL18</f>
        <v>Armstrong</v>
      </c>
      <c r="C6" s="889">
        <f>'Cumulative Regular Season'!CM18</f>
        <v>22</v>
      </c>
      <c r="D6" s="887">
        <f>'Cumulative Regular Season'!CN18</f>
        <v>5</v>
      </c>
      <c r="E6" s="890">
        <f>'Cumulative Regular Season'!CO18</f>
        <v>9</v>
      </c>
      <c r="F6" s="891">
        <f>'Cumulative Regular Season'!CP18</f>
        <v>14</v>
      </c>
      <c r="G6" s="892">
        <f>'Cumulative Regular Season'!CQ18</f>
        <v>-7</v>
      </c>
      <c r="H6" s="887">
        <f>'Cumulative Regular Season'!CR18</f>
        <v>2</v>
      </c>
      <c r="I6" s="892">
        <f>'Cumulative Regular Season'!CS18</f>
        <v>10</v>
      </c>
      <c r="J6" s="887">
        <f>'Cumulative Regular Season'!CT18</f>
        <v>59</v>
      </c>
      <c r="K6" s="890">
        <f>'Cumulative Regular Season'!CU18</f>
        <v>46</v>
      </c>
      <c r="L6" s="893">
        <f>'Cumulative Regular Season'!CV18</f>
        <v>0.77966101694915257</v>
      </c>
      <c r="M6" s="894">
        <f>'Cumulative Regular Season'!CW18</f>
        <v>0.10869565217391304</v>
      </c>
      <c r="N6" s="890">
        <f>'Cumulative Regular Season'!CX18</f>
        <v>2</v>
      </c>
      <c r="O6" s="891">
        <f>'Cumulative Regular Season'!CY18</f>
        <v>0</v>
      </c>
      <c r="P6" s="890">
        <f>'Cumulative Regular Season'!CZ18</f>
        <v>3</v>
      </c>
      <c r="Q6" s="890">
        <f>'Cumulative Regular Season'!DA18</f>
        <v>0</v>
      </c>
      <c r="R6" s="890">
        <f>'Cumulative Regular Season'!DB18</f>
        <v>0</v>
      </c>
      <c r="S6" s="887">
        <f>'Cumulative Regular Season'!DC18</f>
        <v>185</v>
      </c>
      <c r="T6" s="890">
        <f>'Cumulative Regular Season'!DD18</f>
        <v>130</v>
      </c>
      <c r="U6" s="890">
        <f>'Cumulative Regular Season'!DE18</f>
        <v>315</v>
      </c>
      <c r="V6" s="895">
        <f>'Cumulative Regular Season'!DF18</f>
        <v>0.58730158730158732</v>
      </c>
      <c r="W6" s="896">
        <f>'Cumulative Regular Season'!DG18</f>
        <v>0.20638888888888893</v>
      </c>
      <c r="X6" s="890">
        <f>'Cumulative Regular Season'!DH18</f>
        <v>158</v>
      </c>
      <c r="Y6" s="890">
        <f>'Cumulative Regular Season'!DI18</f>
        <v>154</v>
      </c>
      <c r="Z6" s="892">
        <f>'Cumulative Regular Season'!DJ18</f>
        <v>4</v>
      </c>
    </row>
    <row r="7" spans="1:26" ht="31" customHeight="1">
      <c r="A7" s="897">
        <f>'Cumulative Regular Season'!CK19</f>
        <v>13</v>
      </c>
      <c r="B7" s="898" t="str">
        <f>'Cumulative Regular Season'!CL19</f>
        <v>Terreri</v>
      </c>
      <c r="C7" s="899">
        <f>'Cumulative Regular Season'!CM19</f>
        <v>0</v>
      </c>
      <c r="D7" s="897">
        <f>'Cumulative Regular Season'!CN19</f>
        <v>0</v>
      </c>
      <c r="E7" s="900">
        <f>'Cumulative Regular Season'!CO19</f>
        <v>0</v>
      </c>
      <c r="F7" s="901">
        <f>'Cumulative Regular Season'!CP19</f>
        <v>0</v>
      </c>
      <c r="G7" s="902">
        <f>'Cumulative Regular Season'!CQ19</f>
        <v>0</v>
      </c>
      <c r="H7" s="897">
        <f>'Cumulative Regular Season'!CR19</f>
        <v>0</v>
      </c>
      <c r="I7" s="902">
        <f>'Cumulative Regular Season'!CS19</f>
        <v>0</v>
      </c>
      <c r="J7" s="897">
        <f>'Cumulative Regular Season'!CT19</f>
        <v>0</v>
      </c>
      <c r="K7" s="900">
        <f>'Cumulative Regular Season'!CU19</f>
        <v>0</v>
      </c>
      <c r="L7" s="903" t="e">
        <f>'Cumulative Regular Season'!CV19</f>
        <v>#DIV/0!</v>
      </c>
      <c r="M7" s="904" t="e">
        <f>'Cumulative Regular Season'!CW19</f>
        <v>#DIV/0!</v>
      </c>
      <c r="N7" s="900">
        <f>'Cumulative Regular Season'!CX19</f>
        <v>0</v>
      </c>
      <c r="O7" s="901">
        <f>'Cumulative Regular Season'!CY19</f>
        <v>0</v>
      </c>
      <c r="P7" s="900">
        <f>'Cumulative Regular Season'!CZ19</f>
        <v>0</v>
      </c>
      <c r="Q7" s="900">
        <f>'Cumulative Regular Season'!DA19</f>
        <v>0</v>
      </c>
      <c r="R7" s="900">
        <f>'Cumulative Regular Season'!DB19</f>
        <v>0</v>
      </c>
      <c r="S7" s="897">
        <f>'Cumulative Regular Season'!DC19</f>
        <v>0</v>
      </c>
      <c r="T7" s="900">
        <f>'Cumulative Regular Season'!DD19</f>
        <v>0</v>
      </c>
      <c r="U7" s="900">
        <f>'Cumulative Regular Season'!DE19</f>
        <v>0</v>
      </c>
      <c r="V7" s="905" t="e">
        <f>'Cumulative Regular Season'!DF19</f>
        <v>#DIV/0!</v>
      </c>
      <c r="W7" s="906">
        <f>'Cumulative Regular Season'!DG19</f>
        <v>0</v>
      </c>
      <c r="X7" s="900">
        <f>'Cumulative Regular Season'!DH19</f>
        <v>0</v>
      </c>
      <c r="Y7" s="900">
        <f>'Cumulative Regular Season'!DI19</f>
        <v>0</v>
      </c>
      <c r="Z7" s="902">
        <f>'Cumulative Regular Season'!DJ19</f>
        <v>0</v>
      </c>
    </row>
    <row r="8" spans="1:26" ht="31" customHeight="1">
      <c r="A8" s="887">
        <f>'Cumulative Regular Season'!CK20</f>
        <v>16</v>
      </c>
      <c r="B8" s="888" t="str">
        <f>'Cumulative Regular Season'!CL20</f>
        <v>Blaney</v>
      </c>
      <c r="C8" s="889">
        <f>'Cumulative Regular Season'!CM20</f>
        <v>5</v>
      </c>
      <c r="D8" s="887">
        <f>'Cumulative Regular Season'!CN20</f>
        <v>3</v>
      </c>
      <c r="E8" s="890">
        <f>'Cumulative Regular Season'!CO20</f>
        <v>6</v>
      </c>
      <c r="F8" s="891">
        <f>'Cumulative Regular Season'!CP20</f>
        <v>9</v>
      </c>
      <c r="G8" s="892">
        <f>'Cumulative Regular Season'!CQ20</f>
        <v>6</v>
      </c>
      <c r="H8" s="887">
        <f>'Cumulative Regular Season'!CR20</f>
        <v>2</v>
      </c>
      <c r="I8" s="892">
        <f>'Cumulative Regular Season'!CS20</f>
        <v>0</v>
      </c>
      <c r="J8" s="887">
        <f>'Cumulative Regular Season'!CT20</f>
        <v>6</v>
      </c>
      <c r="K8" s="890">
        <f>'Cumulative Regular Season'!CU20</f>
        <v>14</v>
      </c>
      <c r="L8" s="893">
        <f>'Cumulative Regular Season'!CV20</f>
        <v>2.3333333333333335</v>
      </c>
      <c r="M8" s="894">
        <f>'Cumulative Regular Season'!CW20</f>
        <v>0.21428571428571427</v>
      </c>
      <c r="N8" s="890">
        <f>'Cumulative Regular Season'!CX20</f>
        <v>0</v>
      </c>
      <c r="O8" s="891">
        <f>'Cumulative Regular Season'!CY20</f>
        <v>0</v>
      </c>
      <c r="P8" s="890">
        <f>'Cumulative Regular Season'!CZ20</f>
        <v>0</v>
      </c>
      <c r="Q8" s="890">
        <f>'Cumulative Regular Season'!DA20</f>
        <v>0</v>
      </c>
      <c r="R8" s="890">
        <f>'Cumulative Regular Season'!DB20</f>
        <v>0</v>
      </c>
      <c r="S8" s="887">
        <f>'Cumulative Regular Season'!DC20</f>
        <v>63</v>
      </c>
      <c r="T8" s="890">
        <f>'Cumulative Regular Season'!DD20</f>
        <v>32</v>
      </c>
      <c r="U8" s="890">
        <f>'Cumulative Regular Season'!DE20</f>
        <v>95</v>
      </c>
      <c r="V8" s="895">
        <f>'Cumulative Regular Season'!DF20</f>
        <v>0.66315789473684206</v>
      </c>
      <c r="W8" s="896">
        <f>'Cumulative Regular Season'!DG20</f>
        <v>6.7141203703703703E-2</v>
      </c>
      <c r="X8" s="890">
        <f>'Cumulative Regular Season'!DH20</f>
        <v>65</v>
      </c>
      <c r="Y8" s="890">
        <f>'Cumulative Regular Season'!DI20</f>
        <v>42</v>
      </c>
      <c r="Z8" s="892">
        <f>'Cumulative Regular Season'!DJ20</f>
        <v>23</v>
      </c>
    </row>
    <row r="9" spans="1:26" ht="31" customHeight="1">
      <c r="A9" s="897">
        <f>'Cumulative Regular Season'!CK21</f>
        <v>17</v>
      </c>
      <c r="B9" s="898" t="str">
        <f>'Cumulative Regular Season'!CL21</f>
        <v>Blanchet</v>
      </c>
      <c r="C9" s="899">
        <f>'Cumulative Regular Season'!CM21</f>
        <v>18</v>
      </c>
      <c r="D9" s="897">
        <f>'Cumulative Regular Season'!CN21</f>
        <v>2</v>
      </c>
      <c r="E9" s="900">
        <f>'Cumulative Regular Season'!CO21</f>
        <v>2</v>
      </c>
      <c r="F9" s="901">
        <f>'Cumulative Regular Season'!CP21</f>
        <v>4</v>
      </c>
      <c r="G9" s="902">
        <f>'Cumulative Regular Season'!CQ21</f>
        <v>3</v>
      </c>
      <c r="H9" s="897">
        <f>'Cumulative Regular Season'!CR21</f>
        <v>6</v>
      </c>
      <c r="I9" s="902">
        <f>'Cumulative Regular Season'!CS21</f>
        <v>4</v>
      </c>
      <c r="J9" s="897">
        <f>'Cumulative Regular Season'!CT21</f>
        <v>23</v>
      </c>
      <c r="K9" s="900">
        <f>'Cumulative Regular Season'!CU21</f>
        <v>16</v>
      </c>
      <c r="L9" s="903">
        <f>'Cumulative Regular Season'!CV21</f>
        <v>0.69565217391304346</v>
      </c>
      <c r="M9" s="904">
        <f>'Cumulative Regular Season'!CW21</f>
        <v>0.125</v>
      </c>
      <c r="N9" s="900">
        <f>'Cumulative Regular Season'!CX21</f>
        <v>0</v>
      </c>
      <c r="O9" s="901">
        <f>'Cumulative Regular Season'!CY21</f>
        <v>0</v>
      </c>
      <c r="P9" s="900">
        <f>'Cumulative Regular Season'!CZ21</f>
        <v>1</v>
      </c>
      <c r="Q9" s="900">
        <f>'Cumulative Regular Season'!DA21</f>
        <v>0</v>
      </c>
      <c r="R9" s="900">
        <f>'Cumulative Regular Season'!DB21</f>
        <v>0</v>
      </c>
      <c r="S9" s="897">
        <f>'Cumulative Regular Season'!DC21</f>
        <v>0</v>
      </c>
      <c r="T9" s="900">
        <f>'Cumulative Regular Season'!DD21</f>
        <v>3</v>
      </c>
      <c r="U9" s="900">
        <f>'Cumulative Regular Season'!DE21</f>
        <v>3</v>
      </c>
      <c r="V9" s="905">
        <f>'Cumulative Regular Season'!DF21</f>
        <v>0</v>
      </c>
      <c r="W9" s="906">
        <f>'Cumulative Regular Season'!DG21</f>
        <v>6.9826388888888882E-2</v>
      </c>
      <c r="X9" s="900">
        <f>'Cumulative Regular Season'!DH21</f>
        <v>53</v>
      </c>
      <c r="Y9" s="900">
        <f>'Cumulative Regular Season'!DI21</f>
        <v>49</v>
      </c>
      <c r="Z9" s="902">
        <f>'Cumulative Regular Season'!DJ21</f>
        <v>4</v>
      </c>
    </row>
    <row r="10" spans="1:26" ht="31" customHeight="1">
      <c r="A10" s="887">
        <f>'Cumulative Regular Season'!CK22</f>
        <v>18</v>
      </c>
      <c r="B10" s="888" t="str">
        <f>'Cumulative Regular Season'!CL22</f>
        <v>Figliomeni</v>
      </c>
      <c r="C10" s="889">
        <f>'Cumulative Regular Season'!CM22</f>
        <v>21</v>
      </c>
      <c r="D10" s="887">
        <f>'Cumulative Regular Season'!CN22</f>
        <v>3</v>
      </c>
      <c r="E10" s="890">
        <f>'Cumulative Regular Season'!CO22</f>
        <v>7</v>
      </c>
      <c r="F10" s="891">
        <f>'Cumulative Regular Season'!CP22</f>
        <v>10</v>
      </c>
      <c r="G10" s="892">
        <f>'Cumulative Regular Season'!CQ22</f>
        <v>0</v>
      </c>
      <c r="H10" s="887">
        <f>'Cumulative Regular Season'!CR22</f>
        <v>20</v>
      </c>
      <c r="I10" s="892">
        <f>'Cumulative Regular Season'!CS22</f>
        <v>26</v>
      </c>
      <c r="J10" s="887">
        <f>'Cumulative Regular Season'!CT22</f>
        <v>56</v>
      </c>
      <c r="K10" s="890">
        <f>'Cumulative Regular Season'!CU22</f>
        <v>44</v>
      </c>
      <c r="L10" s="893">
        <f>'Cumulative Regular Season'!CV22</f>
        <v>0.7857142857142857</v>
      </c>
      <c r="M10" s="894">
        <f>'Cumulative Regular Season'!CW22</f>
        <v>6.8181818181818177E-2</v>
      </c>
      <c r="N10" s="890">
        <f>'Cumulative Regular Season'!CX22</f>
        <v>0</v>
      </c>
      <c r="O10" s="891">
        <f>'Cumulative Regular Season'!CY22</f>
        <v>1</v>
      </c>
      <c r="P10" s="890">
        <f>'Cumulative Regular Season'!CZ22</f>
        <v>0</v>
      </c>
      <c r="Q10" s="890">
        <f>'Cumulative Regular Season'!DA22</f>
        <v>0</v>
      </c>
      <c r="R10" s="890">
        <f>'Cumulative Regular Season'!DB22</f>
        <v>0</v>
      </c>
      <c r="S10" s="887">
        <f>'Cumulative Regular Season'!DC22</f>
        <v>20</v>
      </c>
      <c r="T10" s="890">
        <f>'Cumulative Regular Season'!DD22</f>
        <v>23</v>
      </c>
      <c r="U10" s="890">
        <f>'Cumulative Regular Season'!DE22</f>
        <v>43</v>
      </c>
      <c r="V10" s="895">
        <f>'Cumulative Regular Season'!DF22</f>
        <v>0.46511627906976744</v>
      </c>
      <c r="W10" s="896">
        <f>'Cumulative Regular Season'!DG22</f>
        <v>0.18224537037037036</v>
      </c>
      <c r="X10" s="890">
        <f>'Cumulative Regular Season'!DH22</f>
        <v>147</v>
      </c>
      <c r="Y10" s="890">
        <f>'Cumulative Regular Season'!DI22</f>
        <v>135</v>
      </c>
      <c r="Z10" s="892">
        <f>'Cumulative Regular Season'!DJ22</f>
        <v>12</v>
      </c>
    </row>
    <row r="11" spans="1:26" ht="31" customHeight="1">
      <c r="A11" s="897">
        <f>'Cumulative Regular Season'!CK23</f>
        <v>19</v>
      </c>
      <c r="B11" s="898" t="str">
        <f>'Cumulative Regular Season'!CL23</f>
        <v>Spadafora</v>
      </c>
      <c r="C11" s="899">
        <f>'Cumulative Regular Season'!CM23</f>
        <v>14</v>
      </c>
      <c r="D11" s="897">
        <f>'Cumulative Regular Season'!CN23</f>
        <v>0</v>
      </c>
      <c r="E11" s="900">
        <f>'Cumulative Regular Season'!CO23</f>
        <v>2</v>
      </c>
      <c r="F11" s="901">
        <f>'Cumulative Regular Season'!CP23</f>
        <v>2</v>
      </c>
      <c r="G11" s="902">
        <f>'Cumulative Regular Season'!CQ23</f>
        <v>1</v>
      </c>
      <c r="H11" s="897">
        <f>'Cumulative Regular Season'!CR23</f>
        <v>4</v>
      </c>
      <c r="I11" s="902">
        <f>'Cumulative Regular Season'!CS23</f>
        <v>10</v>
      </c>
      <c r="J11" s="897">
        <f>'Cumulative Regular Season'!CT23</f>
        <v>20</v>
      </c>
      <c r="K11" s="900">
        <f>'Cumulative Regular Season'!CU23</f>
        <v>15</v>
      </c>
      <c r="L11" s="903">
        <f>'Cumulative Regular Season'!CV23</f>
        <v>0.75</v>
      </c>
      <c r="M11" s="904">
        <f>'Cumulative Regular Season'!CW23</f>
        <v>0</v>
      </c>
      <c r="N11" s="900">
        <f>'Cumulative Regular Season'!CX23</f>
        <v>0</v>
      </c>
      <c r="O11" s="901">
        <f>'Cumulative Regular Season'!CY23</f>
        <v>0</v>
      </c>
      <c r="P11" s="900">
        <f>'Cumulative Regular Season'!CZ23</f>
        <v>0</v>
      </c>
      <c r="Q11" s="900">
        <f>'Cumulative Regular Season'!DA23</f>
        <v>0</v>
      </c>
      <c r="R11" s="900">
        <f>'Cumulative Regular Season'!DB23</f>
        <v>0</v>
      </c>
      <c r="S11" s="897">
        <f>'Cumulative Regular Season'!DC23</f>
        <v>1</v>
      </c>
      <c r="T11" s="900">
        <f>'Cumulative Regular Season'!DD23</f>
        <v>0</v>
      </c>
      <c r="U11" s="900">
        <f>'Cumulative Regular Season'!DE23</f>
        <v>1</v>
      </c>
      <c r="V11" s="905">
        <f>'Cumulative Regular Season'!DF23</f>
        <v>1</v>
      </c>
      <c r="W11" s="906">
        <f>'Cumulative Regular Season'!DG23</f>
        <v>6.385416666666667E-2</v>
      </c>
      <c r="X11" s="900">
        <f>'Cumulative Regular Season'!DH23</f>
        <v>51</v>
      </c>
      <c r="Y11" s="900">
        <f>'Cumulative Regular Season'!DI23</f>
        <v>51</v>
      </c>
      <c r="Z11" s="902">
        <f>'Cumulative Regular Season'!DJ23</f>
        <v>0</v>
      </c>
    </row>
    <row r="12" spans="1:26" ht="31" customHeight="1">
      <c r="A12" s="887">
        <f>'Cumulative Regular Season'!CK24</f>
        <v>20</v>
      </c>
      <c r="B12" s="888" t="str">
        <f>'Cumulative Regular Season'!CL24</f>
        <v>Cairns</v>
      </c>
      <c r="C12" s="889">
        <f>'Cumulative Regular Season'!CM24</f>
        <v>10</v>
      </c>
      <c r="D12" s="887">
        <f>'Cumulative Regular Season'!CN24</f>
        <v>1</v>
      </c>
      <c r="E12" s="890">
        <f>'Cumulative Regular Season'!CO24</f>
        <v>4</v>
      </c>
      <c r="F12" s="891">
        <f>'Cumulative Regular Season'!CP24</f>
        <v>5</v>
      </c>
      <c r="G12" s="892">
        <f>'Cumulative Regular Season'!CQ24</f>
        <v>-4</v>
      </c>
      <c r="H12" s="887">
        <f>'Cumulative Regular Season'!CR24</f>
        <v>6</v>
      </c>
      <c r="I12" s="892">
        <f>'Cumulative Regular Season'!CS24</f>
        <v>4</v>
      </c>
      <c r="J12" s="887">
        <f>'Cumulative Regular Season'!CT24</f>
        <v>45</v>
      </c>
      <c r="K12" s="890">
        <f>'Cumulative Regular Season'!CU24</f>
        <v>24</v>
      </c>
      <c r="L12" s="893">
        <f>'Cumulative Regular Season'!CV24</f>
        <v>0.53333333333333333</v>
      </c>
      <c r="M12" s="894">
        <f>'Cumulative Regular Season'!CW24</f>
        <v>4.1666666666666664E-2</v>
      </c>
      <c r="N12" s="890">
        <f>'Cumulative Regular Season'!CX24</f>
        <v>0</v>
      </c>
      <c r="O12" s="891">
        <f>'Cumulative Regular Season'!CY24</f>
        <v>0</v>
      </c>
      <c r="P12" s="890">
        <f>'Cumulative Regular Season'!CZ24</f>
        <v>0</v>
      </c>
      <c r="Q12" s="890">
        <f>'Cumulative Regular Season'!DA24</f>
        <v>0</v>
      </c>
      <c r="R12" s="890">
        <f>'Cumulative Regular Season'!DB24</f>
        <v>0</v>
      </c>
      <c r="S12" s="887">
        <f>'Cumulative Regular Season'!DC24</f>
        <v>0</v>
      </c>
      <c r="T12" s="890">
        <f>'Cumulative Regular Season'!DD24</f>
        <v>0</v>
      </c>
      <c r="U12" s="890">
        <f>'Cumulative Regular Season'!DE24</f>
        <v>0</v>
      </c>
      <c r="V12" s="895" t="e">
        <f>'Cumulative Regular Season'!DF24</f>
        <v>#DIV/0!</v>
      </c>
      <c r="W12" s="896">
        <f>'Cumulative Regular Season'!DG24</f>
        <v>9.0277777777777776E-2</v>
      </c>
      <c r="X12" s="890">
        <f>'Cumulative Regular Season'!DH24</f>
        <v>79</v>
      </c>
      <c r="Y12" s="890">
        <f>'Cumulative Regular Season'!DI24</f>
        <v>84</v>
      </c>
      <c r="Z12" s="892">
        <f>'Cumulative Regular Season'!DJ24</f>
        <v>-5</v>
      </c>
    </row>
    <row r="13" spans="1:26" ht="31" customHeight="1">
      <c r="A13" s="897">
        <f>'Cumulative Regular Season'!CK25</f>
        <v>21</v>
      </c>
      <c r="B13" s="898" t="str">
        <f>'Cumulative Regular Season'!CL25</f>
        <v>DeLaurentis</v>
      </c>
      <c r="C13" s="899">
        <f>'Cumulative Regular Season'!CM25</f>
        <v>13</v>
      </c>
      <c r="D13" s="897">
        <f>'Cumulative Regular Season'!CN25</f>
        <v>1</v>
      </c>
      <c r="E13" s="900">
        <f>'Cumulative Regular Season'!CO25</f>
        <v>5</v>
      </c>
      <c r="F13" s="901">
        <f>'Cumulative Regular Season'!CP25</f>
        <v>6</v>
      </c>
      <c r="G13" s="902">
        <f>'Cumulative Regular Season'!CQ25</f>
        <v>0</v>
      </c>
      <c r="H13" s="897">
        <f>'Cumulative Regular Season'!CR25</f>
        <v>8</v>
      </c>
      <c r="I13" s="902">
        <f>'Cumulative Regular Season'!CS25</f>
        <v>9</v>
      </c>
      <c r="J13" s="897">
        <f>'Cumulative Regular Season'!CT25</f>
        <v>40</v>
      </c>
      <c r="K13" s="900">
        <f>'Cumulative Regular Season'!CU25</f>
        <v>33</v>
      </c>
      <c r="L13" s="903">
        <f>'Cumulative Regular Season'!CV25</f>
        <v>0.82499999999999996</v>
      </c>
      <c r="M13" s="904">
        <f>'Cumulative Regular Season'!CW25</f>
        <v>3.0303030303030304E-2</v>
      </c>
      <c r="N13" s="900">
        <f>'Cumulative Regular Season'!CX25</f>
        <v>0</v>
      </c>
      <c r="O13" s="901">
        <f>'Cumulative Regular Season'!CY25</f>
        <v>0</v>
      </c>
      <c r="P13" s="900">
        <f>'Cumulative Regular Season'!CZ25</f>
        <v>0</v>
      </c>
      <c r="Q13" s="900">
        <f>'Cumulative Regular Season'!DA25</f>
        <v>0</v>
      </c>
      <c r="R13" s="900">
        <f>'Cumulative Regular Season'!DB25</f>
        <v>0</v>
      </c>
      <c r="S13" s="897">
        <f>'Cumulative Regular Season'!DC25</f>
        <v>9</v>
      </c>
      <c r="T13" s="900">
        <f>'Cumulative Regular Season'!DD25</f>
        <v>2</v>
      </c>
      <c r="U13" s="900">
        <f>'Cumulative Regular Season'!DE25</f>
        <v>11</v>
      </c>
      <c r="V13" s="905">
        <f>'Cumulative Regular Season'!DF25</f>
        <v>0.81818181818181823</v>
      </c>
      <c r="W13" s="906">
        <f>'Cumulative Regular Season'!DG25</f>
        <v>8.6736111111111111E-2</v>
      </c>
      <c r="X13" s="900">
        <f>'Cumulative Regular Season'!DH25</f>
        <v>84</v>
      </c>
      <c r="Y13" s="900">
        <f>'Cumulative Regular Season'!DI25</f>
        <v>65</v>
      </c>
      <c r="Z13" s="902">
        <f>'Cumulative Regular Season'!DJ25</f>
        <v>19</v>
      </c>
    </row>
    <row r="14" spans="1:26" ht="31" customHeight="1">
      <c r="A14" s="887">
        <f>'Cumulative Regular Season'!CK26</f>
        <v>23</v>
      </c>
      <c r="B14" s="888" t="str">
        <f>'Cumulative Regular Season'!CL26</f>
        <v>Froese</v>
      </c>
      <c r="C14" s="889">
        <f>'Cumulative Regular Season'!CM26</f>
        <v>22</v>
      </c>
      <c r="D14" s="887">
        <f>'Cumulative Regular Season'!CN26</f>
        <v>1</v>
      </c>
      <c r="E14" s="890">
        <f>'Cumulative Regular Season'!CO26</f>
        <v>6</v>
      </c>
      <c r="F14" s="891">
        <f>'Cumulative Regular Season'!CP26</f>
        <v>7</v>
      </c>
      <c r="G14" s="892">
        <f>'Cumulative Regular Season'!CQ26</f>
        <v>-9</v>
      </c>
      <c r="H14" s="887">
        <f>'Cumulative Regular Season'!CR26</f>
        <v>8</v>
      </c>
      <c r="I14" s="892">
        <f>'Cumulative Regular Season'!CS26</f>
        <v>8</v>
      </c>
      <c r="J14" s="887">
        <f>'Cumulative Regular Season'!CT26</f>
        <v>43</v>
      </c>
      <c r="K14" s="890">
        <f>'Cumulative Regular Season'!CU26</f>
        <v>31</v>
      </c>
      <c r="L14" s="893">
        <f>'Cumulative Regular Season'!CV26</f>
        <v>0.72093023255813948</v>
      </c>
      <c r="M14" s="894">
        <f>'Cumulative Regular Season'!CW26</f>
        <v>3.2258064516129031E-2</v>
      </c>
      <c r="N14" s="890">
        <f>'Cumulative Regular Season'!CX26</f>
        <v>0</v>
      </c>
      <c r="O14" s="891">
        <f>'Cumulative Regular Season'!CY26</f>
        <v>0</v>
      </c>
      <c r="P14" s="890">
        <f>'Cumulative Regular Season'!CZ26</f>
        <v>1</v>
      </c>
      <c r="Q14" s="890">
        <f>'Cumulative Regular Season'!DA26</f>
        <v>0</v>
      </c>
      <c r="R14" s="890">
        <f>'Cumulative Regular Season'!DB26</f>
        <v>0</v>
      </c>
      <c r="S14" s="887">
        <f>'Cumulative Regular Season'!DC26</f>
        <v>30</v>
      </c>
      <c r="T14" s="890">
        <f>'Cumulative Regular Season'!DD26</f>
        <v>20</v>
      </c>
      <c r="U14" s="890">
        <f>'Cumulative Regular Season'!DE26</f>
        <v>50</v>
      </c>
      <c r="V14" s="895">
        <f>'Cumulative Regular Season'!DF26</f>
        <v>0.6</v>
      </c>
      <c r="W14" s="896">
        <f>'Cumulative Regular Season'!DG26</f>
        <v>0.17799768518518519</v>
      </c>
      <c r="X14" s="890">
        <f>'Cumulative Regular Season'!DH26</f>
        <v>114</v>
      </c>
      <c r="Y14" s="890">
        <f>'Cumulative Regular Season'!DI26</f>
        <v>155</v>
      </c>
      <c r="Z14" s="892">
        <f>'Cumulative Regular Season'!DJ26</f>
        <v>-41</v>
      </c>
    </row>
    <row r="15" spans="1:26" ht="31" customHeight="1">
      <c r="A15" s="897">
        <f>'Cumulative Regular Season'!CK27</f>
        <v>25</v>
      </c>
      <c r="B15" s="898" t="str">
        <f>'Cumulative Regular Season'!CL27</f>
        <v>Gallant</v>
      </c>
      <c r="C15" s="899">
        <f>'Cumulative Regular Season'!CM27</f>
        <v>22</v>
      </c>
      <c r="D15" s="897">
        <f>'Cumulative Regular Season'!CN27</f>
        <v>4</v>
      </c>
      <c r="E15" s="900">
        <f>'Cumulative Regular Season'!CO27</f>
        <v>7</v>
      </c>
      <c r="F15" s="901">
        <f>'Cumulative Regular Season'!CP27</f>
        <v>11</v>
      </c>
      <c r="G15" s="902">
        <f>'Cumulative Regular Season'!CQ27</f>
        <v>-2</v>
      </c>
      <c r="H15" s="897">
        <f>'Cumulative Regular Season'!CR27</f>
        <v>18</v>
      </c>
      <c r="I15" s="902">
        <f>'Cumulative Regular Season'!CS27</f>
        <v>14</v>
      </c>
      <c r="J15" s="897">
        <f>'Cumulative Regular Season'!CT27</f>
        <v>98</v>
      </c>
      <c r="K15" s="900">
        <f>'Cumulative Regular Season'!CU27</f>
        <v>81</v>
      </c>
      <c r="L15" s="903">
        <f>'Cumulative Regular Season'!CV27</f>
        <v>0.82653061224489799</v>
      </c>
      <c r="M15" s="904">
        <f>'Cumulative Regular Season'!CW27</f>
        <v>4.9382716049382713E-2</v>
      </c>
      <c r="N15" s="900">
        <f>'Cumulative Regular Season'!CX27</f>
        <v>0</v>
      </c>
      <c r="O15" s="901">
        <f>'Cumulative Regular Season'!CY27</f>
        <v>0</v>
      </c>
      <c r="P15" s="900">
        <f>'Cumulative Regular Season'!CZ27</f>
        <v>0</v>
      </c>
      <c r="Q15" s="900">
        <f>'Cumulative Regular Season'!DA27</f>
        <v>0</v>
      </c>
      <c r="R15" s="900">
        <f>'Cumulative Regular Season'!DB27</f>
        <v>0</v>
      </c>
      <c r="S15" s="897">
        <f>'Cumulative Regular Season'!DC27</f>
        <v>2</v>
      </c>
      <c r="T15" s="900">
        <f>'Cumulative Regular Season'!DD27</f>
        <v>4</v>
      </c>
      <c r="U15" s="900">
        <f>'Cumulative Regular Season'!DE27</f>
        <v>6</v>
      </c>
      <c r="V15" s="905">
        <f>'Cumulative Regular Season'!DF27</f>
        <v>0.33333333333333331</v>
      </c>
      <c r="W15" s="906">
        <f>'Cumulative Regular Season'!DG27</f>
        <v>0.2144212962962963</v>
      </c>
      <c r="X15" s="900">
        <f>'Cumulative Regular Season'!DH27</f>
        <v>186</v>
      </c>
      <c r="Y15" s="900">
        <f>'Cumulative Regular Season'!DI27</f>
        <v>176</v>
      </c>
      <c r="Z15" s="902">
        <f>'Cumulative Regular Season'!DJ27</f>
        <v>10</v>
      </c>
    </row>
    <row r="16" spans="1:26" ht="31" customHeight="1">
      <c r="A16" s="887">
        <f>'Cumulative Regular Season'!CK28</f>
        <v>26</v>
      </c>
      <c r="B16" s="888" t="str">
        <f>'Cumulative Regular Season'!CL28</f>
        <v>Marchese</v>
      </c>
      <c r="C16" s="889">
        <f>'Cumulative Regular Season'!CM28</f>
        <v>3</v>
      </c>
      <c r="D16" s="887">
        <f>'Cumulative Regular Season'!CN28</f>
        <v>1</v>
      </c>
      <c r="E16" s="890">
        <f>'Cumulative Regular Season'!CO28</f>
        <v>1</v>
      </c>
      <c r="F16" s="891">
        <f>'Cumulative Regular Season'!CP28</f>
        <v>2</v>
      </c>
      <c r="G16" s="892">
        <f>'Cumulative Regular Season'!CQ28</f>
        <v>-1</v>
      </c>
      <c r="H16" s="887">
        <f>'Cumulative Regular Season'!CR28</f>
        <v>2</v>
      </c>
      <c r="I16" s="892">
        <f>'Cumulative Regular Season'!CS28</f>
        <v>1</v>
      </c>
      <c r="J16" s="887">
        <f>'Cumulative Regular Season'!CT28</f>
        <v>17</v>
      </c>
      <c r="K16" s="890">
        <f>'Cumulative Regular Season'!CU28</f>
        <v>11</v>
      </c>
      <c r="L16" s="893">
        <f>'Cumulative Regular Season'!CV28</f>
        <v>0.6470588235294118</v>
      </c>
      <c r="M16" s="894">
        <f>'Cumulative Regular Season'!CW28</f>
        <v>9.0909090909090912E-2</v>
      </c>
      <c r="N16" s="890">
        <f>'Cumulative Regular Season'!CX28</f>
        <v>0</v>
      </c>
      <c r="O16" s="891">
        <f>'Cumulative Regular Season'!CY28</f>
        <v>0</v>
      </c>
      <c r="P16" s="890">
        <f>'Cumulative Regular Season'!CZ28</f>
        <v>0</v>
      </c>
      <c r="Q16" s="890">
        <f>'Cumulative Regular Season'!DA28</f>
        <v>0</v>
      </c>
      <c r="R16" s="890">
        <f>'Cumulative Regular Season'!DB28</f>
        <v>0</v>
      </c>
      <c r="S16" s="887">
        <f>'Cumulative Regular Season'!DC28</f>
        <v>0</v>
      </c>
      <c r="T16" s="890">
        <f>'Cumulative Regular Season'!DD28</f>
        <v>0</v>
      </c>
      <c r="U16" s="890">
        <f>'Cumulative Regular Season'!DE28</f>
        <v>0</v>
      </c>
      <c r="V16" s="895" t="e">
        <f>'Cumulative Regular Season'!DF28</f>
        <v>#DIV/0!</v>
      </c>
      <c r="W16" s="896">
        <f>'Cumulative Regular Season'!DG28</f>
        <v>2.7893518518518519E-2</v>
      </c>
      <c r="X16" s="890">
        <f>'Cumulative Regular Season'!DH28</f>
        <v>24</v>
      </c>
      <c r="Y16" s="890">
        <f>'Cumulative Regular Season'!DI28</f>
        <v>21</v>
      </c>
      <c r="Z16" s="892">
        <f>'Cumulative Regular Season'!DJ28</f>
        <v>3</v>
      </c>
    </row>
    <row r="17" spans="1:26" ht="31" customHeight="1">
      <c r="A17" s="897">
        <f>'Cumulative Regular Season'!CK29</f>
        <v>27</v>
      </c>
      <c r="B17" s="898" t="str">
        <f>'Cumulative Regular Season'!CL29</f>
        <v>Clairmont</v>
      </c>
      <c r="C17" s="899">
        <f>'Cumulative Regular Season'!CM29</f>
        <v>20</v>
      </c>
      <c r="D17" s="897">
        <f>'Cumulative Regular Season'!CN29</f>
        <v>9</v>
      </c>
      <c r="E17" s="900">
        <f>'Cumulative Regular Season'!CO29</f>
        <v>8</v>
      </c>
      <c r="F17" s="901">
        <f>'Cumulative Regular Season'!CP29</f>
        <v>17</v>
      </c>
      <c r="G17" s="902">
        <f>'Cumulative Regular Season'!CQ29</f>
        <v>5</v>
      </c>
      <c r="H17" s="897">
        <f>'Cumulative Regular Season'!CR29</f>
        <v>2</v>
      </c>
      <c r="I17" s="902">
        <f>'Cumulative Regular Season'!CS29</f>
        <v>5</v>
      </c>
      <c r="J17" s="897">
        <f>'Cumulative Regular Season'!CT29</f>
        <v>62</v>
      </c>
      <c r="K17" s="900">
        <f>'Cumulative Regular Season'!CU29</f>
        <v>52</v>
      </c>
      <c r="L17" s="903">
        <f>'Cumulative Regular Season'!CV29</f>
        <v>0.83870967741935487</v>
      </c>
      <c r="M17" s="904">
        <f>'Cumulative Regular Season'!CW29</f>
        <v>0.17307692307692307</v>
      </c>
      <c r="N17" s="900">
        <f>'Cumulative Regular Season'!CX29</f>
        <v>1</v>
      </c>
      <c r="O17" s="901">
        <f>'Cumulative Regular Season'!CY29</f>
        <v>2</v>
      </c>
      <c r="P17" s="900">
        <f>'Cumulative Regular Season'!CZ29</f>
        <v>0</v>
      </c>
      <c r="Q17" s="900">
        <f>'Cumulative Regular Season'!DA29</f>
        <v>0</v>
      </c>
      <c r="R17" s="900">
        <f>'Cumulative Regular Season'!DB29</f>
        <v>0</v>
      </c>
      <c r="S17" s="897">
        <f>'Cumulative Regular Season'!DC29</f>
        <v>4</v>
      </c>
      <c r="T17" s="900">
        <f>'Cumulative Regular Season'!DD29</f>
        <v>2</v>
      </c>
      <c r="U17" s="900">
        <f>'Cumulative Regular Season'!DE29</f>
        <v>6</v>
      </c>
      <c r="V17" s="905">
        <f>'Cumulative Regular Season'!DF29</f>
        <v>0.66666666666666663</v>
      </c>
      <c r="W17" s="906">
        <f>'Cumulative Regular Season'!DG29</f>
        <v>0.1912152777777778</v>
      </c>
      <c r="X17" s="900">
        <f>'Cumulative Regular Season'!DH29</f>
        <v>165</v>
      </c>
      <c r="Y17" s="900">
        <f>'Cumulative Regular Season'!DI29</f>
        <v>148</v>
      </c>
      <c r="Z17" s="902">
        <f>'Cumulative Regular Season'!DJ29</f>
        <v>17</v>
      </c>
    </row>
    <row r="18" spans="1:26" ht="31" customHeight="1">
      <c r="A18" s="887">
        <f>'Cumulative Regular Season'!CK30</f>
        <v>42</v>
      </c>
      <c r="B18" s="888" t="str">
        <f>'Cumulative Regular Season'!CL30</f>
        <v>Kelly</v>
      </c>
      <c r="C18" s="889">
        <f>'Cumulative Regular Season'!CM30</f>
        <v>22</v>
      </c>
      <c r="D18" s="887">
        <f>'Cumulative Regular Season'!CN30</f>
        <v>6</v>
      </c>
      <c r="E18" s="890">
        <f>'Cumulative Regular Season'!CO30</f>
        <v>2</v>
      </c>
      <c r="F18" s="891">
        <f>'Cumulative Regular Season'!CP30</f>
        <v>8</v>
      </c>
      <c r="G18" s="892">
        <f>'Cumulative Regular Season'!CQ30</f>
        <v>-6</v>
      </c>
      <c r="H18" s="887">
        <f>'Cumulative Regular Season'!CR30</f>
        <v>36</v>
      </c>
      <c r="I18" s="892">
        <f>'Cumulative Regular Season'!CS30</f>
        <v>10</v>
      </c>
      <c r="J18" s="887">
        <f>'Cumulative Regular Season'!CT30</f>
        <v>56</v>
      </c>
      <c r="K18" s="890">
        <f>'Cumulative Regular Season'!CU30</f>
        <v>45</v>
      </c>
      <c r="L18" s="893">
        <f>'Cumulative Regular Season'!CV30</f>
        <v>0.8035714285714286</v>
      </c>
      <c r="M18" s="894">
        <f>'Cumulative Regular Season'!CW30</f>
        <v>0.13333333333333333</v>
      </c>
      <c r="N18" s="890">
        <f>'Cumulative Regular Season'!CX30</f>
        <v>1</v>
      </c>
      <c r="O18" s="891">
        <f>'Cumulative Regular Season'!CY30</f>
        <v>0</v>
      </c>
      <c r="P18" s="890">
        <f>'Cumulative Regular Season'!CZ30</f>
        <v>1</v>
      </c>
      <c r="Q18" s="890">
        <f>'Cumulative Regular Season'!DA30</f>
        <v>0</v>
      </c>
      <c r="R18" s="890">
        <f>'Cumulative Regular Season'!DB30</f>
        <v>0</v>
      </c>
      <c r="S18" s="887">
        <f>'Cumulative Regular Season'!DC30</f>
        <v>122</v>
      </c>
      <c r="T18" s="890">
        <f>'Cumulative Regular Season'!DD30</f>
        <v>95</v>
      </c>
      <c r="U18" s="890">
        <f>'Cumulative Regular Season'!DE30</f>
        <v>217</v>
      </c>
      <c r="V18" s="895">
        <f>'Cumulative Regular Season'!DF30</f>
        <v>0.56221198156682028</v>
      </c>
      <c r="W18" s="896">
        <f>'Cumulative Regular Season'!DG30</f>
        <v>0.12861111111111109</v>
      </c>
      <c r="X18" s="890">
        <f>'Cumulative Regular Season'!DH30</f>
        <v>108</v>
      </c>
      <c r="Y18" s="890">
        <f>'Cumulative Regular Season'!DI30</f>
        <v>132</v>
      </c>
      <c r="Z18" s="892">
        <f>'Cumulative Regular Season'!DJ30</f>
        <v>-24</v>
      </c>
    </row>
    <row r="19" spans="1:26" ht="31" customHeight="1">
      <c r="A19" s="897">
        <f>'Cumulative Regular Season'!CK31</f>
        <v>72</v>
      </c>
      <c r="B19" s="898" t="str">
        <f>'Cumulative Regular Season'!CL31</f>
        <v>Fine</v>
      </c>
      <c r="C19" s="899">
        <f>'Cumulative Regular Season'!CM31</f>
        <v>20</v>
      </c>
      <c r="D19" s="897">
        <f>'Cumulative Regular Season'!CN31</f>
        <v>11</v>
      </c>
      <c r="E19" s="900">
        <f>'Cumulative Regular Season'!CO31</f>
        <v>11</v>
      </c>
      <c r="F19" s="901">
        <f>'Cumulative Regular Season'!CP31</f>
        <v>22</v>
      </c>
      <c r="G19" s="902">
        <f>'Cumulative Regular Season'!CQ31</f>
        <v>7</v>
      </c>
      <c r="H19" s="897">
        <f>'Cumulative Regular Season'!CR31</f>
        <v>14</v>
      </c>
      <c r="I19" s="902">
        <f>'Cumulative Regular Season'!CS31</f>
        <v>17</v>
      </c>
      <c r="J19" s="897">
        <f>'Cumulative Regular Season'!CT31</f>
        <v>70</v>
      </c>
      <c r="K19" s="900">
        <f>'Cumulative Regular Season'!CU31</f>
        <v>54</v>
      </c>
      <c r="L19" s="903">
        <f>'Cumulative Regular Season'!CV31</f>
        <v>0.77142857142857146</v>
      </c>
      <c r="M19" s="904">
        <f>'Cumulative Regular Season'!CW31</f>
        <v>0.20370370370370369</v>
      </c>
      <c r="N19" s="900">
        <f>'Cumulative Regular Season'!CX31</f>
        <v>3</v>
      </c>
      <c r="O19" s="901">
        <f>'Cumulative Regular Season'!CY31</f>
        <v>0</v>
      </c>
      <c r="P19" s="900">
        <f>'Cumulative Regular Season'!CZ31</f>
        <v>1</v>
      </c>
      <c r="Q19" s="900">
        <f>'Cumulative Regular Season'!DA31</f>
        <v>1</v>
      </c>
      <c r="R19" s="900">
        <f>'Cumulative Regular Season'!DB31</f>
        <v>0</v>
      </c>
      <c r="S19" s="897">
        <f>'Cumulative Regular Season'!DC31</f>
        <v>239</v>
      </c>
      <c r="T19" s="900">
        <f>'Cumulative Regular Season'!DD31</f>
        <v>184</v>
      </c>
      <c r="U19" s="900">
        <f>'Cumulative Regular Season'!DE31</f>
        <v>423</v>
      </c>
      <c r="V19" s="905">
        <f>'Cumulative Regular Season'!DF31</f>
        <v>0.56501182033096931</v>
      </c>
      <c r="W19" s="906">
        <f>'Cumulative Regular Season'!DG31</f>
        <v>0.2159375</v>
      </c>
      <c r="X19" s="900">
        <f>'Cumulative Regular Season'!DH31</f>
        <v>174</v>
      </c>
      <c r="Y19" s="900">
        <f>'Cumulative Regular Season'!DI31</f>
        <v>148</v>
      </c>
      <c r="Z19" s="902">
        <f>'Cumulative Regular Season'!DJ31</f>
        <v>26</v>
      </c>
    </row>
    <row r="20" spans="1:26" ht="31" customHeight="1">
      <c r="A20" s="907"/>
      <c r="B20" s="908"/>
      <c r="C20" s="909"/>
      <c r="D20" s="907"/>
      <c r="E20" s="910"/>
      <c r="F20" s="911"/>
      <c r="G20" s="912"/>
      <c r="H20" s="907"/>
      <c r="I20" s="912"/>
      <c r="J20" s="907"/>
      <c r="K20" s="910"/>
      <c r="L20" s="913"/>
      <c r="M20" s="914"/>
      <c r="N20" s="910"/>
      <c r="O20" s="911"/>
      <c r="P20" s="910"/>
      <c r="Q20" s="910"/>
      <c r="R20" s="910"/>
      <c r="S20" s="907"/>
      <c r="T20" s="910"/>
      <c r="U20" s="910"/>
      <c r="V20" s="915"/>
      <c r="W20" s="896"/>
      <c r="X20" s="890"/>
      <c r="Y20" s="890"/>
      <c r="Z20" s="892"/>
    </row>
    <row r="21" spans="1:26" ht="31" customHeight="1">
      <c r="A21" s="897"/>
      <c r="B21" s="916"/>
      <c r="C21" s="899"/>
      <c r="D21" s="897"/>
      <c r="E21" s="900"/>
      <c r="F21" s="901"/>
      <c r="G21" s="902"/>
      <c r="H21" s="897"/>
      <c r="I21" s="902"/>
      <c r="J21" s="897"/>
      <c r="K21" s="900"/>
      <c r="L21" s="903"/>
      <c r="M21" s="904"/>
      <c r="N21" s="900"/>
      <c r="O21" s="901"/>
      <c r="P21" s="900"/>
      <c r="Q21" s="900"/>
      <c r="R21" s="900"/>
      <c r="S21" s="897"/>
      <c r="T21" s="900"/>
      <c r="U21" s="900"/>
      <c r="V21" s="905"/>
      <c r="W21" s="917"/>
      <c r="X21" s="918"/>
      <c r="Y21" s="918"/>
      <c r="Z21" s="919"/>
    </row>
    <row r="22" spans="1:26" ht="31" customHeight="1">
      <c r="A22" s="907"/>
      <c r="B22" s="908"/>
      <c r="C22" s="909"/>
      <c r="D22" s="907"/>
      <c r="E22" s="910"/>
      <c r="F22" s="911"/>
      <c r="G22" s="912"/>
      <c r="H22" s="907"/>
      <c r="I22" s="912"/>
      <c r="J22" s="907"/>
      <c r="K22" s="910"/>
      <c r="L22" s="913"/>
      <c r="M22" s="914"/>
      <c r="N22" s="910"/>
      <c r="O22" s="911"/>
      <c r="P22" s="910"/>
      <c r="Q22" s="910"/>
      <c r="R22" s="910"/>
      <c r="S22" s="907"/>
      <c r="T22" s="910"/>
      <c r="U22" s="910"/>
      <c r="V22" s="915"/>
      <c r="W22" s="907"/>
      <c r="X22" s="910"/>
      <c r="Y22" s="910"/>
      <c r="Z22" s="912"/>
    </row>
    <row r="23" spans="1:26" ht="31" customHeight="1">
      <c r="A23" s="917"/>
      <c r="B23" s="920"/>
      <c r="C23" s="921"/>
      <c r="D23" s="917"/>
      <c r="E23" s="918"/>
      <c r="F23" s="922"/>
      <c r="G23" s="919"/>
      <c r="H23" s="917"/>
      <c r="I23" s="919"/>
      <c r="J23" s="917"/>
      <c r="K23" s="918"/>
      <c r="L23" s="923"/>
      <c r="M23" s="924"/>
      <c r="N23" s="918"/>
      <c r="O23" s="922"/>
      <c r="P23" s="918"/>
      <c r="Q23" s="918"/>
      <c r="R23" s="918"/>
      <c r="S23" s="917"/>
      <c r="T23" s="918"/>
      <c r="U23" s="925"/>
      <c r="V23" s="926"/>
      <c r="W23" s="917"/>
      <c r="X23" s="918"/>
      <c r="Y23" s="918"/>
      <c r="Z23" s="919"/>
    </row>
    <row r="24" spans="1:26" ht="31" customHeight="1">
      <c r="A24" s="927"/>
      <c r="B24" s="928"/>
      <c r="C24" s="929">
        <f>SUM(C4:C23)</f>
        <v>249</v>
      </c>
      <c r="D24" s="930">
        <f>SUM(D4:D23)</f>
        <v>55</v>
      </c>
      <c r="E24" s="931">
        <f ca="1">'Cumulative Regular Season'!CO36</f>
        <v>0</v>
      </c>
      <c r="F24" s="928">
        <f ca="1">'Cumulative Regular Season'!CP36</f>
        <v>0</v>
      </c>
      <c r="G24" s="932">
        <f ca="1">'Cumulative Regular Season'!CQ36</f>
        <v>0</v>
      </c>
      <c r="H24" s="930">
        <f ca="1">'Cumulative Regular Season'!CR36</f>
        <v>0</v>
      </c>
      <c r="I24" s="932">
        <f ca="1">'Cumulative Regular Season'!CS36</f>
        <v>0</v>
      </c>
      <c r="J24" s="930">
        <f ca="1">'Cumulative Regular Season'!CT36</f>
        <v>0</v>
      </c>
      <c r="K24" s="931">
        <f ca="1">'Cumulative Regular Season'!CU36</f>
        <v>0</v>
      </c>
      <c r="L24" s="933" t="e">
        <f>'Cumulative Regular Season'!CV36</f>
        <v>#DIV/0!</v>
      </c>
      <c r="M24" s="934" t="e">
        <f>'Cumulative Regular Season'!CW36</f>
        <v>#DIV/0!</v>
      </c>
      <c r="N24" s="931">
        <f ca="1">'Cumulative Regular Season'!CX36</f>
        <v>0</v>
      </c>
      <c r="O24" s="932">
        <f ca="1">'Cumulative Regular Season'!CY36</f>
        <v>0</v>
      </c>
      <c r="P24" s="935">
        <f ca="1">'Cumulative Regular Season'!CZ36</f>
        <v>0</v>
      </c>
      <c r="Q24" s="931">
        <f ca="1">'Cumulative Regular Season'!DA36</f>
        <v>0</v>
      </c>
      <c r="R24" s="931">
        <f ca="1">'Cumulative Regular Season'!DB36</f>
        <v>0</v>
      </c>
      <c r="S24" s="930">
        <f ca="1">'Cumulative Regular Season'!DC36</f>
        <v>0</v>
      </c>
      <c r="T24" s="931">
        <f ca="1">'Cumulative Regular Season'!DD36</f>
        <v>0</v>
      </c>
      <c r="U24" s="931">
        <f ca="1">'Cumulative Regular Season'!DE36</f>
        <v>0</v>
      </c>
      <c r="V24" s="936" t="e">
        <f>'Cumulative Regular Season'!DF36</f>
        <v>#DIV/0!</v>
      </c>
      <c r="W24" s="937">
        <f ca="1">'Cumulative Regular Season'!DG36</f>
        <v>0</v>
      </c>
      <c r="X24" s="931">
        <f ca="1">'Cumulative Regular Season'!DH36</f>
        <v>0</v>
      </c>
      <c r="Y24" s="931">
        <f ca="1">'Cumulative Regular Season'!DI36</f>
        <v>0</v>
      </c>
      <c r="Z24" s="932">
        <f ca="1">'Cumulative Regular Season'!DJ36</f>
        <v>0</v>
      </c>
    </row>
    <row r="25" spans="1:26" ht="31" customHeight="1" thickBot="1"/>
    <row r="26" spans="1:26" ht="14" customHeight="1" thickTop="1" thickBot="1">
      <c r="A26" s="1204" t="str">
        <f>'Cumulative Regular Season'!BC13</f>
        <v>DEFENSE</v>
      </c>
      <c r="B26" s="1205"/>
      <c r="C26" s="941">
        <f>'Cumulative Regular Season'!BD13</f>
        <v>0</v>
      </c>
      <c r="D26" s="1200" t="str">
        <f>'Cumulative Regular Season'!BE13</f>
        <v>OFFENSE</v>
      </c>
      <c r="E26" s="1200"/>
      <c r="F26" s="1200"/>
      <c r="G26" s="1200"/>
      <c r="H26" s="1200" t="str">
        <f>'Cumulative Regular Season'!BI13</f>
        <v>PHYSICAL</v>
      </c>
      <c r="I26" s="1200"/>
      <c r="J26" s="1200" t="str">
        <f>'Cumulative Regular Season'!BK13</f>
        <v>SHOOTING</v>
      </c>
      <c r="K26" s="1200"/>
      <c r="L26" s="1200"/>
      <c r="M26" s="1200"/>
      <c r="N26" s="1200" t="str">
        <f>'Cumulative Regular Season'!BO13</f>
        <v>SPECIAL</v>
      </c>
      <c r="O26" s="1200"/>
      <c r="P26" s="1200"/>
      <c r="Q26" s="1200"/>
      <c r="R26" s="1200"/>
      <c r="S26" s="1200" t="str">
        <f>'Cumulative Regular Season'!BT13</f>
        <v>FACEOFFS</v>
      </c>
      <c r="T26" s="1200"/>
      <c r="U26" s="1200"/>
      <c r="V26" s="1200"/>
      <c r="W26" s="1200" t="str">
        <f>'Cumulative Regular Season'!BX13</f>
        <v>CORSI</v>
      </c>
      <c r="X26" s="1200"/>
      <c r="Y26" s="1200"/>
      <c r="Z26" s="1201"/>
    </row>
    <row r="27" spans="1:26" ht="14" customHeight="1" thickTop="1">
      <c r="A27" s="1206"/>
      <c r="B27" s="1207"/>
      <c r="C27" s="942"/>
      <c r="D27" s="1202"/>
      <c r="E27" s="1202"/>
      <c r="F27" s="1202"/>
      <c r="G27" s="1202"/>
      <c r="H27" s="1202"/>
      <c r="I27" s="1202"/>
      <c r="J27" s="1202"/>
      <c r="K27" s="1202"/>
      <c r="L27" s="1202"/>
      <c r="M27" s="1202"/>
      <c r="N27" s="1202"/>
      <c r="O27" s="1202"/>
      <c r="P27" s="1202"/>
      <c r="Q27" s="1202"/>
      <c r="R27" s="1202"/>
      <c r="S27" s="1202"/>
      <c r="T27" s="1202"/>
      <c r="U27" s="1202"/>
      <c r="V27" s="1202"/>
      <c r="W27" s="1202"/>
      <c r="X27" s="1202"/>
      <c r="Y27" s="1202"/>
      <c r="Z27" s="1203"/>
    </row>
    <row r="28" spans="1:26" ht="35" customHeight="1">
      <c r="A28" s="1021" t="str">
        <f>'Cumulative Regular Season'!BB15</f>
        <v>NO.</v>
      </c>
      <c r="B28" s="1022" t="str">
        <f>'Cumulative Regular Season'!BC15</f>
        <v>NAME</v>
      </c>
      <c r="C28" s="1023" t="str">
        <f>'Cumulative Regular Season'!BD15</f>
        <v>GP</v>
      </c>
      <c r="D28" s="1021" t="str">
        <f>'Cumulative Regular Season'!BE15</f>
        <v>G</v>
      </c>
      <c r="E28" s="1024" t="str">
        <f>'Cumulative Regular Season'!BF15</f>
        <v>A</v>
      </c>
      <c r="F28" s="1025" t="str">
        <f>'Cumulative Regular Season'!BG15</f>
        <v>PTS</v>
      </c>
      <c r="G28" s="1026" t="str">
        <f>'Cumulative Regular Season'!BH15</f>
        <v>+/-</v>
      </c>
      <c r="H28" s="1025" t="str">
        <f>'Cumulative Regular Season'!BI15</f>
        <v>PIM</v>
      </c>
      <c r="I28" s="1027" t="str">
        <f>'Cumulative Regular Season'!BJ15</f>
        <v>HITS</v>
      </c>
      <c r="J28" s="1021" t="str">
        <f>'Cumulative Regular Season'!BK15</f>
        <v>S</v>
      </c>
      <c r="K28" s="1022" t="str">
        <f>'Cumulative Regular Season'!BL15</f>
        <v>SOG</v>
      </c>
      <c r="L28" s="1028" t="str">
        <f>'Cumulative Regular Season'!BM15</f>
        <v>%</v>
      </c>
      <c r="M28" s="1027" t="str">
        <f>'Cumulative Regular Season'!BN15</f>
        <v>G %</v>
      </c>
      <c r="N28" s="1029" t="str">
        <f>'Cumulative Regular Season'!BO15</f>
        <v>PPG</v>
      </c>
      <c r="O28" s="1028" t="str">
        <f>'Cumulative Regular Season'!BP15</f>
        <v>SHG</v>
      </c>
      <c r="P28" s="1030" t="str">
        <f>'Cumulative Regular Season'!BQ15</f>
        <v>GWG</v>
      </c>
      <c r="Q28" s="1028" t="str">
        <f>'Cumulative Regular Season'!BR15</f>
        <v>GTG</v>
      </c>
      <c r="R28" s="1027" t="str">
        <f>'Cumulative Regular Season'!BS15</f>
        <v>ENG</v>
      </c>
      <c r="S28" s="1030" t="str">
        <f>'Cumulative Regular Season'!BT15</f>
        <v>W</v>
      </c>
      <c r="T28" s="1028" t="str">
        <f>'Cumulative Regular Season'!BU15</f>
        <v>L</v>
      </c>
      <c r="U28" s="1028" t="str">
        <f>'Cumulative Regular Season'!BV15</f>
        <v>TOT</v>
      </c>
      <c r="V28" s="1027" t="str">
        <f>'Cumulative Regular Season'!BW15</f>
        <v>%</v>
      </c>
      <c r="W28" s="1030" t="str">
        <f>'Cumulative Regular Season'!BX15</f>
        <v>ICETIME</v>
      </c>
      <c r="X28" s="1028" t="str">
        <f>'Cumulative Regular Season'!BY15</f>
        <v>S+</v>
      </c>
      <c r="Y28" s="1028" t="str">
        <f>'Cumulative Regular Season'!BZ15</f>
        <v>S-</v>
      </c>
      <c r="Z28" s="1027" t="str">
        <f>'Cumulative Regular Season'!CA15</f>
        <v>S+/-</v>
      </c>
    </row>
    <row r="29" spans="1:26" ht="28" customHeight="1">
      <c r="A29" s="943">
        <f>'Cumulative Regular Season'!BB16</f>
        <v>2</v>
      </c>
      <c r="B29" s="944" t="str">
        <f>'Cumulative Regular Season'!BC16</f>
        <v>Doctor</v>
      </c>
      <c r="C29" s="945">
        <f>'Cumulative Regular Season'!BD16</f>
        <v>11</v>
      </c>
      <c r="D29" s="945">
        <f>'Cumulative Regular Season'!BE16</f>
        <v>2</v>
      </c>
      <c r="E29" s="946">
        <f>'Cumulative Regular Season'!BF16</f>
        <v>0</v>
      </c>
      <c r="F29" s="947">
        <f>'Cumulative Regular Season'!BG16</f>
        <v>2</v>
      </c>
      <c r="G29" s="948">
        <f>'Cumulative Regular Season'!BH16</f>
        <v>6</v>
      </c>
      <c r="H29" s="943">
        <f>'Cumulative Regular Season'!BI16</f>
        <v>18</v>
      </c>
      <c r="I29" s="892">
        <f>'Cumulative Regular Season'!BJ16</f>
        <v>3</v>
      </c>
      <c r="J29" s="943">
        <f>'Cumulative Regular Season'!BK16</f>
        <v>21</v>
      </c>
      <c r="K29" s="947">
        <f>'Cumulative Regular Season'!BL16</f>
        <v>14</v>
      </c>
      <c r="L29" s="893">
        <f>'Cumulative Regular Season'!BM16</f>
        <v>0.66666666666666663</v>
      </c>
      <c r="M29" s="894">
        <f>'Cumulative Regular Season'!BN16</f>
        <v>0.14285714285714285</v>
      </c>
      <c r="N29" s="887">
        <f>'Cumulative Regular Season'!BO16</f>
        <v>0</v>
      </c>
      <c r="O29" s="890">
        <f>'Cumulative Regular Season'!BP16</f>
        <v>0</v>
      </c>
      <c r="P29" s="949">
        <f>'Cumulative Regular Season'!BQ16</f>
        <v>0</v>
      </c>
      <c r="Q29" s="890">
        <f>'Cumulative Regular Season'!BR16</f>
        <v>1</v>
      </c>
      <c r="R29" s="892">
        <f>'Cumulative Regular Season'!BS16</f>
        <v>0</v>
      </c>
      <c r="S29" s="949">
        <f>'Cumulative Regular Season'!BT16</f>
        <v>3</v>
      </c>
      <c r="T29" s="890">
        <f>'Cumulative Regular Season'!BU16</f>
        <v>3</v>
      </c>
      <c r="U29" s="890">
        <f>'Cumulative Regular Season'!BV16</f>
        <v>6</v>
      </c>
      <c r="V29" s="950">
        <f>'Cumulative Regular Season'!BW16</f>
        <v>0.5</v>
      </c>
      <c r="W29" s="951">
        <f>'Cumulative Regular Season'!BX16</f>
        <v>8.940972222222221E-2</v>
      </c>
      <c r="X29" s="890">
        <f>'Cumulative Regular Season'!BY16</f>
        <v>82</v>
      </c>
      <c r="Y29" s="890">
        <f>'Cumulative Regular Season'!BZ16</f>
        <v>66</v>
      </c>
      <c r="Z29" s="892">
        <f>'Cumulative Regular Season'!CA16</f>
        <v>16</v>
      </c>
    </row>
    <row r="30" spans="1:26" ht="35" customHeight="1">
      <c r="A30" s="952">
        <f>'Cumulative Regular Season'!BB17</f>
        <v>4</v>
      </c>
      <c r="B30" s="953" t="str">
        <f>'Cumulative Regular Season'!BC17</f>
        <v>Cutting</v>
      </c>
      <c r="C30" s="954">
        <f>'Cumulative Regular Season'!BD17</f>
        <v>18</v>
      </c>
      <c r="D30" s="955">
        <f>'Cumulative Regular Season'!BE17</f>
        <v>2</v>
      </c>
      <c r="E30" s="956">
        <f>'Cumulative Regular Season'!BF17</f>
        <v>5</v>
      </c>
      <c r="F30" s="957">
        <f>'Cumulative Regular Season'!BG17</f>
        <v>7</v>
      </c>
      <c r="G30" s="958">
        <f>'Cumulative Regular Season'!BH17</f>
        <v>0</v>
      </c>
      <c r="H30" s="959">
        <f>'Cumulative Regular Season'!BI17</f>
        <v>6</v>
      </c>
      <c r="I30" s="902">
        <f>'Cumulative Regular Season'!BJ17</f>
        <v>29</v>
      </c>
      <c r="J30" s="952">
        <f>'Cumulative Regular Season'!BK17</f>
        <v>52</v>
      </c>
      <c r="K30" s="957">
        <f>'Cumulative Regular Season'!BL17</f>
        <v>31</v>
      </c>
      <c r="L30" s="903">
        <f>'Cumulative Regular Season'!BM17</f>
        <v>0.59615384615384615</v>
      </c>
      <c r="M30" s="904">
        <f>'Cumulative Regular Season'!BN17</f>
        <v>6.4516129032258063E-2</v>
      </c>
      <c r="N30" s="897">
        <f>'Cumulative Regular Season'!BO17</f>
        <v>2</v>
      </c>
      <c r="O30" s="900">
        <f>'Cumulative Regular Season'!BP17</f>
        <v>0</v>
      </c>
      <c r="P30" s="960">
        <f>'Cumulative Regular Season'!BQ17</f>
        <v>0</v>
      </c>
      <c r="Q30" s="900">
        <f>'Cumulative Regular Season'!BR17</f>
        <v>0</v>
      </c>
      <c r="R30" s="902">
        <f>'Cumulative Regular Season'!BS17</f>
        <v>0</v>
      </c>
      <c r="S30" s="960">
        <f>'Cumulative Regular Season'!BT17</f>
        <v>0</v>
      </c>
      <c r="T30" s="900">
        <f>'Cumulative Regular Season'!BU17</f>
        <v>0</v>
      </c>
      <c r="U30" s="900">
        <f>'Cumulative Regular Season'!BV17</f>
        <v>0</v>
      </c>
      <c r="V30" s="961" t="e">
        <f>'Cumulative Regular Season'!BW17</f>
        <v>#DIV/0!</v>
      </c>
      <c r="W30" s="962">
        <f>'Cumulative Regular Season'!BX17</f>
        <v>0.19843750000000002</v>
      </c>
      <c r="X30" s="900">
        <f>'Cumulative Regular Season'!BY17</f>
        <v>157</v>
      </c>
      <c r="Y30" s="900">
        <f>'Cumulative Regular Season'!BZ17</f>
        <v>152</v>
      </c>
      <c r="Z30" s="902">
        <f>'Cumulative Regular Season'!CA17</f>
        <v>5</v>
      </c>
    </row>
    <row r="31" spans="1:26" ht="35" customHeight="1">
      <c r="A31" s="943">
        <f>'Cumulative Regular Season'!BB18</f>
        <v>5</v>
      </c>
      <c r="B31" s="963" t="str">
        <f>'Cumulative Regular Season'!BC18</f>
        <v>Devlin</v>
      </c>
      <c r="C31" s="945">
        <f>'Cumulative Regular Season'!BD18</f>
        <v>22</v>
      </c>
      <c r="D31" s="945">
        <f>'Cumulative Regular Season'!BE18</f>
        <v>4</v>
      </c>
      <c r="E31" s="946">
        <f>'Cumulative Regular Season'!BF18</f>
        <v>5</v>
      </c>
      <c r="F31" s="947">
        <f>'Cumulative Regular Season'!BG18</f>
        <v>9</v>
      </c>
      <c r="G31" s="948">
        <f>'Cumulative Regular Season'!BH18</f>
        <v>7</v>
      </c>
      <c r="H31" s="943">
        <f>'Cumulative Regular Season'!BI18</f>
        <v>24</v>
      </c>
      <c r="I31" s="892">
        <f>'Cumulative Regular Season'!BJ18</f>
        <v>16</v>
      </c>
      <c r="J31" s="943">
        <f>'Cumulative Regular Season'!BK18</f>
        <v>98</v>
      </c>
      <c r="K31" s="947">
        <f>'Cumulative Regular Season'!BL18</f>
        <v>63</v>
      </c>
      <c r="L31" s="893">
        <f>'Cumulative Regular Season'!BM18</f>
        <v>0.6428571428571429</v>
      </c>
      <c r="M31" s="894">
        <f>'Cumulative Regular Season'!BN18</f>
        <v>6.3492063492063489E-2</v>
      </c>
      <c r="N31" s="887">
        <f>'Cumulative Regular Season'!BO18</f>
        <v>1</v>
      </c>
      <c r="O31" s="890">
        <f>'Cumulative Regular Season'!BP18</f>
        <v>0</v>
      </c>
      <c r="P31" s="949">
        <f>'Cumulative Regular Season'!BQ18</f>
        <v>1</v>
      </c>
      <c r="Q31" s="890">
        <f>'Cumulative Regular Season'!BR18</f>
        <v>0</v>
      </c>
      <c r="R31" s="892">
        <f>'Cumulative Regular Season'!BS18</f>
        <v>0</v>
      </c>
      <c r="S31" s="949">
        <f>'Cumulative Regular Season'!BT18</f>
        <v>0</v>
      </c>
      <c r="T31" s="890">
        <f>'Cumulative Regular Season'!BU18</f>
        <v>0</v>
      </c>
      <c r="U31" s="890">
        <f>'Cumulative Regular Season'!BV18</f>
        <v>0</v>
      </c>
      <c r="V31" s="950" t="e">
        <f>'Cumulative Regular Season'!BW18</f>
        <v>#DIV/0!</v>
      </c>
      <c r="W31" s="951">
        <f>'Cumulative Regular Season'!BX18</f>
        <v>0.25309027777777782</v>
      </c>
      <c r="X31" s="890">
        <f>'Cumulative Regular Season'!BY18</f>
        <v>205</v>
      </c>
      <c r="Y31" s="890">
        <f>'Cumulative Regular Season'!BZ18</f>
        <v>169</v>
      </c>
      <c r="Z31" s="892">
        <f>'Cumulative Regular Season'!CA18</f>
        <v>36</v>
      </c>
    </row>
    <row r="32" spans="1:26" ht="28" customHeight="1">
      <c r="A32" s="952">
        <f>'Cumulative Regular Season'!BB19</f>
        <v>6</v>
      </c>
      <c r="B32" s="953" t="str">
        <f>'Cumulative Regular Season'!BC19</f>
        <v>Basso</v>
      </c>
      <c r="C32" s="954">
        <f>'Cumulative Regular Season'!BD19</f>
        <v>22</v>
      </c>
      <c r="D32" s="955">
        <f>'Cumulative Regular Season'!BE19</f>
        <v>2</v>
      </c>
      <c r="E32" s="956">
        <f>'Cumulative Regular Season'!BF19</f>
        <v>9</v>
      </c>
      <c r="F32" s="957">
        <f>'Cumulative Regular Season'!BG19</f>
        <v>11</v>
      </c>
      <c r="G32" s="958">
        <f>'Cumulative Regular Season'!BH19</f>
        <v>1</v>
      </c>
      <c r="H32" s="959">
        <f>'Cumulative Regular Season'!BI19</f>
        <v>22</v>
      </c>
      <c r="I32" s="902">
        <f>'Cumulative Regular Season'!BJ19</f>
        <v>25</v>
      </c>
      <c r="J32" s="952">
        <f>'Cumulative Regular Season'!BK19</f>
        <v>127</v>
      </c>
      <c r="K32" s="957">
        <f>'Cumulative Regular Season'!BL19</f>
        <v>84</v>
      </c>
      <c r="L32" s="903">
        <f>'Cumulative Regular Season'!BM19</f>
        <v>0.66141732283464572</v>
      </c>
      <c r="M32" s="904">
        <f>'Cumulative Regular Season'!BN19</f>
        <v>2.3809523809523808E-2</v>
      </c>
      <c r="N32" s="897">
        <f>'Cumulative Regular Season'!BO19</f>
        <v>1</v>
      </c>
      <c r="O32" s="900">
        <f>'Cumulative Regular Season'!BP19</f>
        <v>1</v>
      </c>
      <c r="P32" s="960">
        <f>'Cumulative Regular Season'!BQ19</f>
        <v>0</v>
      </c>
      <c r="Q32" s="900">
        <f>'Cumulative Regular Season'!BR19</f>
        <v>0</v>
      </c>
      <c r="R32" s="902">
        <f>'Cumulative Regular Season'!BS19</f>
        <v>0</v>
      </c>
      <c r="S32" s="960">
        <f>'Cumulative Regular Season'!BT19</f>
        <v>0</v>
      </c>
      <c r="T32" s="900">
        <f>'Cumulative Regular Season'!BU19</f>
        <v>0</v>
      </c>
      <c r="U32" s="900">
        <f>'Cumulative Regular Season'!BV19</f>
        <v>0</v>
      </c>
      <c r="V32" s="961" t="e">
        <f>'Cumulative Regular Season'!BW19</f>
        <v>#DIV/0!</v>
      </c>
      <c r="W32" s="962">
        <f>'Cumulative Regular Season'!BX19</f>
        <v>0.30556712962962967</v>
      </c>
      <c r="X32" s="900">
        <f>'Cumulative Regular Season'!BY19</f>
        <v>246</v>
      </c>
      <c r="Y32" s="900">
        <f>'Cumulative Regular Season'!BZ19</f>
        <v>222</v>
      </c>
      <c r="Z32" s="902">
        <f>'Cumulative Regular Season'!CA19</f>
        <v>24</v>
      </c>
    </row>
    <row r="33" spans="1:26" ht="28" customHeight="1">
      <c r="A33" s="943">
        <f>'Cumulative Regular Season'!BB20</f>
        <v>7</v>
      </c>
      <c r="B33" s="963" t="str">
        <f>'Cumulative Regular Season'!BC20</f>
        <v>Leader</v>
      </c>
      <c r="C33" s="945">
        <f>'Cumulative Regular Season'!BD20</f>
        <v>6</v>
      </c>
      <c r="D33" s="945">
        <f>'Cumulative Regular Season'!BE20</f>
        <v>0</v>
      </c>
      <c r="E33" s="946">
        <f>'Cumulative Regular Season'!BF20</f>
        <v>0</v>
      </c>
      <c r="F33" s="947">
        <f>'Cumulative Regular Season'!BG20</f>
        <v>0</v>
      </c>
      <c r="G33" s="948">
        <f>'Cumulative Regular Season'!BH20</f>
        <v>-2</v>
      </c>
      <c r="H33" s="943">
        <f>'Cumulative Regular Season'!BI20</f>
        <v>0</v>
      </c>
      <c r="I33" s="892">
        <f>'Cumulative Regular Season'!BJ20</f>
        <v>1</v>
      </c>
      <c r="J33" s="943">
        <f>'Cumulative Regular Season'!BK20</f>
        <v>0</v>
      </c>
      <c r="K33" s="947">
        <f>'Cumulative Regular Season'!BL20</f>
        <v>1</v>
      </c>
      <c r="L33" s="893" t="e">
        <f>'Cumulative Regular Season'!BM20</f>
        <v>#DIV/0!</v>
      </c>
      <c r="M33" s="894">
        <f>'Cumulative Regular Season'!BN20</f>
        <v>0</v>
      </c>
      <c r="N33" s="887">
        <f>'Cumulative Regular Season'!BO20</f>
        <v>0</v>
      </c>
      <c r="O33" s="890">
        <f>'Cumulative Regular Season'!BP20</f>
        <v>0</v>
      </c>
      <c r="P33" s="949">
        <f>'Cumulative Regular Season'!BQ20</f>
        <v>0</v>
      </c>
      <c r="Q33" s="890">
        <f>'Cumulative Regular Season'!BR20</f>
        <v>0</v>
      </c>
      <c r="R33" s="892">
        <f>'Cumulative Regular Season'!BS20</f>
        <v>0</v>
      </c>
      <c r="S33" s="949">
        <f>'Cumulative Regular Season'!BT20</f>
        <v>0</v>
      </c>
      <c r="T33" s="890">
        <f>'Cumulative Regular Season'!BU20</f>
        <v>0</v>
      </c>
      <c r="U33" s="890">
        <f>'Cumulative Regular Season'!BV20</f>
        <v>0</v>
      </c>
      <c r="V33" s="950" t="e">
        <f>'Cumulative Regular Season'!BW20</f>
        <v>#DIV/0!</v>
      </c>
      <c r="W33" s="951">
        <f>'Cumulative Regular Season'!BX20</f>
        <v>3.005787037037037E-2</v>
      </c>
      <c r="X33" s="890">
        <f>'Cumulative Regular Season'!BY20</f>
        <v>34</v>
      </c>
      <c r="Y33" s="890">
        <f>'Cumulative Regular Season'!BZ20</f>
        <v>20</v>
      </c>
      <c r="Z33" s="892">
        <f>'Cumulative Regular Season'!CA20</f>
        <v>14</v>
      </c>
    </row>
    <row r="34" spans="1:26" ht="28" customHeight="1">
      <c r="A34" s="952">
        <f>'Cumulative Regular Season'!BB21</f>
        <v>22</v>
      </c>
      <c r="B34" s="953" t="str">
        <f>'Cumulative Regular Season'!BC21</f>
        <v>Mercer</v>
      </c>
      <c r="C34" s="954">
        <f>'Cumulative Regular Season'!BD21</f>
        <v>21</v>
      </c>
      <c r="D34" s="955">
        <f>'Cumulative Regular Season'!BE21</f>
        <v>1</v>
      </c>
      <c r="E34" s="956">
        <f>'Cumulative Regular Season'!BF21</f>
        <v>6</v>
      </c>
      <c r="F34" s="957">
        <f>'Cumulative Regular Season'!BG21</f>
        <v>7</v>
      </c>
      <c r="G34" s="958">
        <f>'Cumulative Regular Season'!BH21</f>
        <v>3</v>
      </c>
      <c r="H34" s="959">
        <f>'Cumulative Regular Season'!BI21</f>
        <v>8</v>
      </c>
      <c r="I34" s="902">
        <f>'Cumulative Regular Season'!BJ21</f>
        <v>16</v>
      </c>
      <c r="J34" s="952">
        <f>'Cumulative Regular Season'!BK21</f>
        <v>70</v>
      </c>
      <c r="K34" s="957">
        <f>'Cumulative Regular Season'!BL21</f>
        <v>41</v>
      </c>
      <c r="L34" s="903">
        <f>'Cumulative Regular Season'!BM21</f>
        <v>0.58571428571428574</v>
      </c>
      <c r="M34" s="904">
        <f>'Cumulative Regular Season'!BN21</f>
        <v>2.4390243902439025E-2</v>
      </c>
      <c r="N34" s="897">
        <f>'Cumulative Regular Season'!BO21</f>
        <v>1</v>
      </c>
      <c r="O34" s="900">
        <f>'Cumulative Regular Season'!BP21</f>
        <v>0</v>
      </c>
      <c r="P34" s="960">
        <f>'Cumulative Regular Season'!BQ21</f>
        <v>0</v>
      </c>
      <c r="Q34" s="900">
        <f>'Cumulative Regular Season'!BR21</f>
        <v>0</v>
      </c>
      <c r="R34" s="902">
        <f>'Cumulative Regular Season'!BS21</f>
        <v>0</v>
      </c>
      <c r="S34" s="960">
        <f>'Cumulative Regular Season'!BT21</f>
        <v>0</v>
      </c>
      <c r="T34" s="900">
        <f>'Cumulative Regular Season'!BU21</f>
        <v>0</v>
      </c>
      <c r="U34" s="900">
        <f>'Cumulative Regular Season'!BV21</f>
        <v>0</v>
      </c>
      <c r="V34" s="961" t="e">
        <f>'Cumulative Regular Season'!BW21</f>
        <v>#DIV/0!</v>
      </c>
      <c r="W34" s="962">
        <f>'Cumulative Regular Season'!BX21</f>
        <v>0.26900462962962962</v>
      </c>
      <c r="X34" s="900">
        <f>'Cumulative Regular Season'!BY21</f>
        <v>202</v>
      </c>
      <c r="Y34" s="900">
        <f>'Cumulative Regular Season'!BZ21</f>
        <v>198</v>
      </c>
      <c r="Z34" s="902">
        <f>'Cumulative Regular Season'!CA21</f>
        <v>4</v>
      </c>
    </row>
    <row r="35" spans="1:26" ht="28" customHeight="1">
      <c r="A35" s="943">
        <f>'Cumulative Regular Season'!BB22</f>
        <v>41</v>
      </c>
      <c r="B35" s="963" t="str">
        <f>'Cumulative Regular Season'!BC22</f>
        <v>Birkhoff</v>
      </c>
      <c r="C35" s="945">
        <f>'Cumulative Regular Season'!BD22</f>
        <v>22</v>
      </c>
      <c r="D35" s="945">
        <f>'Cumulative Regular Season'!BE22</f>
        <v>0</v>
      </c>
      <c r="E35" s="946">
        <f>'Cumulative Regular Season'!BF22</f>
        <v>4</v>
      </c>
      <c r="F35" s="947">
        <f>'Cumulative Regular Season'!BG22</f>
        <v>4</v>
      </c>
      <c r="G35" s="948">
        <f>'Cumulative Regular Season'!BH22</f>
        <v>0</v>
      </c>
      <c r="H35" s="943">
        <f>'Cumulative Regular Season'!BI22</f>
        <v>8</v>
      </c>
      <c r="I35" s="892">
        <f>'Cumulative Regular Season'!BJ22</f>
        <v>37</v>
      </c>
      <c r="J35" s="943">
        <f>'Cumulative Regular Season'!BK22</f>
        <v>47</v>
      </c>
      <c r="K35" s="947">
        <f>'Cumulative Regular Season'!BL22</f>
        <v>26</v>
      </c>
      <c r="L35" s="893">
        <f>'Cumulative Regular Season'!BM22</f>
        <v>0.55319148936170215</v>
      </c>
      <c r="M35" s="894">
        <f>'Cumulative Regular Season'!BN22</f>
        <v>0</v>
      </c>
      <c r="N35" s="887">
        <f>'Cumulative Regular Season'!BO22</f>
        <v>0</v>
      </c>
      <c r="O35" s="890">
        <f>'Cumulative Regular Season'!BP22</f>
        <v>0</v>
      </c>
      <c r="P35" s="949">
        <f>'Cumulative Regular Season'!BQ22</f>
        <v>0</v>
      </c>
      <c r="Q35" s="890">
        <f>'Cumulative Regular Season'!BR22</f>
        <v>0</v>
      </c>
      <c r="R35" s="892">
        <f>'Cumulative Regular Season'!BS22</f>
        <v>0</v>
      </c>
      <c r="S35" s="949">
        <f>'Cumulative Regular Season'!BT22</f>
        <v>0</v>
      </c>
      <c r="T35" s="890">
        <f>'Cumulative Regular Season'!BU22</f>
        <v>0</v>
      </c>
      <c r="U35" s="890">
        <f>'Cumulative Regular Season'!BV22</f>
        <v>0</v>
      </c>
      <c r="V35" s="950" t="e">
        <f>'Cumulative Regular Season'!BW22</f>
        <v>#DIV/0!</v>
      </c>
      <c r="W35" s="951">
        <f>'Cumulative Regular Season'!BX22</f>
        <v>0.21178240740740739</v>
      </c>
      <c r="X35" s="890">
        <f>'Cumulative Regular Season'!BY22</f>
        <v>158</v>
      </c>
      <c r="Y35" s="890">
        <f>'Cumulative Regular Season'!BZ22</f>
        <v>173</v>
      </c>
      <c r="Z35" s="892">
        <f>'Cumulative Regular Season'!CA22</f>
        <v>-15</v>
      </c>
    </row>
    <row r="36" spans="1:26" ht="28" customHeight="1">
      <c r="A36" s="952">
        <f>'Cumulative Regular Season'!BB23</f>
        <v>44</v>
      </c>
      <c r="B36" s="953" t="str">
        <f>'Cumulative Regular Season'!BC23</f>
        <v>Shantz</v>
      </c>
      <c r="C36" s="955">
        <f>'Cumulative Regular Season'!BD23</f>
        <v>15</v>
      </c>
      <c r="D36" s="955">
        <f>'Cumulative Regular Season'!BE23</f>
        <v>0</v>
      </c>
      <c r="E36" s="956">
        <f>'Cumulative Regular Season'!BF23</f>
        <v>1</v>
      </c>
      <c r="F36" s="957">
        <f>'Cumulative Regular Season'!BG23</f>
        <v>1</v>
      </c>
      <c r="G36" s="958">
        <f>'Cumulative Regular Season'!BH23</f>
        <v>-3</v>
      </c>
      <c r="H36" s="952">
        <f>'Cumulative Regular Season'!BI23</f>
        <v>0</v>
      </c>
      <c r="I36" s="902">
        <f>'Cumulative Regular Season'!BJ23</f>
        <v>9</v>
      </c>
      <c r="J36" s="952">
        <f>'Cumulative Regular Season'!BK23</f>
        <v>9</v>
      </c>
      <c r="K36" s="957">
        <f>'Cumulative Regular Season'!BL23</f>
        <v>5</v>
      </c>
      <c r="L36" s="903">
        <f>'Cumulative Regular Season'!BM23</f>
        <v>0.55555555555555558</v>
      </c>
      <c r="M36" s="904">
        <f>'Cumulative Regular Season'!BN23</f>
        <v>0</v>
      </c>
      <c r="N36" s="897">
        <f>'Cumulative Regular Season'!BO23</f>
        <v>0</v>
      </c>
      <c r="O36" s="900">
        <f>'Cumulative Regular Season'!BP23</f>
        <v>0</v>
      </c>
      <c r="P36" s="960">
        <f>'Cumulative Regular Season'!BQ23</f>
        <v>0</v>
      </c>
      <c r="Q36" s="900">
        <f>'Cumulative Regular Season'!BR23</f>
        <v>0</v>
      </c>
      <c r="R36" s="902">
        <f>'Cumulative Regular Season'!BS23</f>
        <v>0</v>
      </c>
      <c r="S36" s="960">
        <f>'Cumulative Regular Season'!BT23</f>
        <v>6</v>
      </c>
      <c r="T36" s="900">
        <f>'Cumulative Regular Season'!BU23</f>
        <v>3</v>
      </c>
      <c r="U36" s="900">
        <f>'Cumulative Regular Season'!BV23</f>
        <v>9</v>
      </c>
      <c r="V36" s="961">
        <f>'Cumulative Regular Season'!BW23</f>
        <v>0.66666666666666663</v>
      </c>
      <c r="W36" s="962">
        <f>'Cumulative Regular Season'!BX23</f>
        <v>0.11871527777777779</v>
      </c>
      <c r="X36" s="900">
        <f>'Cumulative Regular Season'!BY23</f>
        <v>71</v>
      </c>
      <c r="Y36" s="900">
        <f>'Cumulative Regular Season'!BZ23</f>
        <v>105</v>
      </c>
      <c r="Z36" s="902">
        <f>'Cumulative Regular Season'!CA23</f>
        <v>-34</v>
      </c>
    </row>
    <row r="37" spans="1:26" ht="28" customHeight="1">
      <c r="A37" s="964"/>
      <c r="B37" s="965"/>
      <c r="C37" s="966"/>
      <c r="D37" s="967"/>
      <c r="E37" s="968"/>
      <c r="F37" s="969"/>
      <c r="G37" s="970"/>
      <c r="H37" s="971"/>
      <c r="I37" s="972"/>
      <c r="J37" s="964"/>
      <c r="K37" s="969"/>
      <c r="L37" s="973"/>
      <c r="M37" s="972"/>
      <c r="N37" s="974"/>
      <c r="O37" s="973"/>
      <c r="P37" s="975"/>
      <c r="Q37" s="973"/>
      <c r="R37" s="972"/>
      <c r="S37" s="975"/>
      <c r="T37" s="973"/>
      <c r="U37" s="973"/>
      <c r="V37" s="976"/>
      <c r="W37" s="949"/>
      <c r="X37" s="890"/>
      <c r="Y37" s="890"/>
      <c r="Z37" s="892"/>
    </row>
    <row r="38" spans="1:26" ht="28" customHeight="1">
      <c r="A38" s="952"/>
      <c r="B38" s="977"/>
      <c r="C38" s="955"/>
      <c r="D38" s="955"/>
      <c r="E38" s="956"/>
      <c r="F38" s="957"/>
      <c r="G38" s="958"/>
      <c r="H38" s="952"/>
      <c r="I38" s="978"/>
      <c r="J38" s="952"/>
      <c r="K38" s="957"/>
      <c r="L38" s="979"/>
      <c r="M38" s="978"/>
      <c r="N38" s="980"/>
      <c r="O38" s="979"/>
      <c r="P38" s="981"/>
      <c r="Q38" s="979"/>
      <c r="R38" s="978"/>
      <c r="S38" s="981"/>
      <c r="T38" s="979"/>
      <c r="U38" s="979"/>
      <c r="V38" s="982"/>
      <c r="W38" s="960"/>
      <c r="X38" s="900"/>
      <c r="Y38" s="900"/>
      <c r="Z38" s="902"/>
    </row>
    <row r="39" spans="1:26" ht="28" customHeight="1">
      <c r="A39" s="964"/>
      <c r="B39" s="965"/>
      <c r="C39" s="966"/>
      <c r="D39" s="967"/>
      <c r="E39" s="968"/>
      <c r="F39" s="969"/>
      <c r="G39" s="970"/>
      <c r="H39" s="971"/>
      <c r="I39" s="972"/>
      <c r="J39" s="964"/>
      <c r="K39" s="969"/>
      <c r="L39" s="973"/>
      <c r="M39" s="972"/>
      <c r="N39" s="974"/>
      <c r="O39" s="973"/>
      <c r="P39" s="975"/>
      <c r="Q39" s="973"/>
      <c r="R39" s="972"/>
      <c r="S39" s="975"/>
      <c r="T39" s="973"/>
      <c r="U39" s="973"/>
      <c r="V39" s="976"/>
      <c r="W39" s="949"/>
      <c r="X39" s="890"/>
      <c r="Y39" s="890"/>
      <c r="Z39" s="892"/>
    </row>
    <row r="40" spans="1:26" ht="28" customHeight="1" thickBot="1">
      <c r="A40" s="983">
        <f>'Cumulative Regular Season'!BB27</f>
        <v>0</v>
      </c>
      <c r="B40" s="984" t="str">
        <f>'Cumulative Regular Season'!BC27</f>
        <v>TOTALS</v>
      </c>
      <c r="C40" s="985">
        <f>'Cumulative Regular Season'!BD27</f>
        <v>137</v>
      </c>
      <c r="D40" s="986">
        <f>'Cumulative Regular Season'!BE27</f>
        <v>11</v>
      </c>
      <c r="E40" s="987">
        <f>'Cumulative Regular Season'!BF27</f>
        <v>30</v>
      </c>
      <c r="F40" s="987">
        <f>'Cumulative Regular Season'!BG27</f>
        <v>41</v>
      </c>
      <c r="G40" s="988">
        <f>'Cumulative Regular Season'!BH27</f>
        <v>12</v>
      </c>
      <c r="H40" s="987">
        <f>'Cumulative Regular Season'!BI27</f>
        <v>86</v>
      </c>
      <c r="I40" s="989">
        <f>'Cumulative Regular Season'!BJ27</f>
        <v>0</v>
      </c>
      <c r="J40" s="986">
        <f>'Cumulative Regular Season'!BK27</f>
        <v>424</v>
      </c>
      <c r="K40" s="984">
        <f>'Cumulative Regular Season'!BL27</f>
        <v>265</v>
      </c>
      <c r="L40" s="990" t="e">
        <f>'Cumulative Regular Season'!BM27</f>
        <v>#DIV/0!</v>
      </c>
      <c r="M40" s="991">
        <f>'Cumulative Regular Season'!BN27</f>
        <v>0.31906510309342728</v>
      </c>
      <c r="N40" s="992">
        <f>'Cumulative Regular Season'!BO27</f>
        <v>0</v>
      </c>
      <c r="O40" s="993">
        <f>'Cumulative Regular Season'!BP27</f>
        <v>5</v>
      </c>
      <c r="P40" s="994">
        <f>'Cumulative Regular Season'!BQ27</f>
        <v>6</v>
      </c>
      <c r="Q40" s="993">
        <f>'Cumulative Regular Season'!BR27</f>
        <v>7</v>
      </c>
      <c r="R40" s="989">
        <f>'Cumulative Regular Season'!BS27</f>
        <v>8</v>
      </c>
      <c r="S40" s="994">
        <f ca="1">'Cumulative Regular Season'!BT27</f>
        <v>0</v>
      </c>
      <c r="T40" s="993">
        <f ca="1">'Cumulative Regular Season'!BU27</f>
        <v>0</v>
      </c>
      <c r="U40" s="993">
        <f>'Cumulative Regular Season'!BV27</f>
        <v>15</v>
      </c>
      <c r="V40" s="989" t="e">
        <f>'Cumulative Regular Season'!BW27</f>
        <v>#DIV/0!</v>
      </c>
      <c r="W40" s="995">
        <f>'Cumulative Regular Season'!BX27</f>
        <v>0</v>
      </c>
      <c r="X40" s="993">
        <f>'Cumulative Regular Season'!BY27</f>
        <v>1155</v>
      </c>
      <c r="Y40" s="993">
        <f>'Cumulative Regular Season'!BZ27</f>
        <v>1105</v>
      </c>
      <c r="Z40" s="989">
        <f>'Cumulative Regular Season'!CA27</f>
        <v>50</v>
      </c>
    </row>
    <row r="41" spans="1:26" ht="28" customHeight="1" thickTop="1"/>
    <row r="42" spans="1:26" ht="28" customHeight="1" thickBot="1"/>
    <row r="43" spans="1:26" ht="28" customHeight="1" thickTop="1" thickBot="1">
      <c r="A43" s="1074" t="str">
        <f>'Cumulative Regular Season'!DN13</f>
        <v>GOALTENDERS</v>
      </c>
      <c r="B43" s="1070"/>
      <c r="C43" s="416">
        <f>'Cumulative Regular Season'!DP13</f>
        <v>0</v>
      </c>
      <c r="D43" s="1070"/>
      <c r="E43" s="1070"/>
      <c r="F43" s="1070"/>
      <c r="G43" s="1070"/>
      <c r="H43" s="1070"/>
      <c r="I43" s="1070"/>
      <c r="J43" s="1070"/>
      <c r="K43" s="1070"/>
      <c r="L43" s="1070"/>
      <c r="M43" s="1070"/>
      <c r="N43" s="1070"/>
      <c r="O43" s="939"/>
      <c r="P43" s="1001"/>
      <c r="Q43" s="1008"/>
      <c r="R43" s="1009"/>
      <c r="S43" s="1009"/>
      <c r="T43" s="1009"/>
      <c r="U43" s="1009"/>
      <c r="V43" s="1009"/>
      <c r="W43" s="1009"/>
      <c r="X43" s="1009"/>
      <c r="Y43" s="1009"/>
      <c r="Z43" s="1010"/>
    </row>
    <row r="44" spans="1:26" ht="14" customHeight="1" thickTop="1">
      <c r="A44" s="1075"/>
      <c r="B44" s="1076"/>
      <c r="C44" s="371">
        <f>'Cumulative Regular Season'!DP14</f>
        <v>0</v>
      </c>
      <c r="D44" s="1076"/>
      <c r="E44" s="1076"/>
      <c r="F44" s="1076"/>
      <c r="G44" s="1076"/>
      <c r="H44" s="1076"/>
      <c r="I44" s="1076"/>
      <c r="J44" s="1076"/>
      <c r="K44" s="1076"/>
      <c r="L44" s="1076"/>
      <c r="M44" s="1076"/>
      <c r="N44" s="1076"/>
      <c r="O44" s="940"/>
      <c r="P44" s="1002"/>
      <c r="Q44" s="1011"/>
      <c r="R44" s="1012"/>
      <c r="S44" s="1012"/>
      <c r="T44" s="1012"/>
      <c r="U44" s="1012"/>
      <c r="V44" s="1012"/>
      <c r="W44" s="1012"/>
      <c r="X44" s="1012"/>
      <c r="Y44" s="1012"/>
      <c r="Z44" s="1013"/>
    </row>
    <row r="45" spans="1:26" ht="35" customHeight="1">
      <c r="A45" s="1014" t="str">
        <f>'Cumulative Regular Season'!DN15</f>
        <v>NO.</v>
      </c>
      <c r="B45" s="1015" t="str">
        <f>'Cumulative Regular Season'!DO15</f>
        <v>NAME</v>
      </c>
      <c r="C45" s="1031" t="str">
        <f>'Cumulative Regular Season'!DP15</f>
        <v>GP</v>
      </c>
      <c r="D45" s="1196" t="str">
        <f>'Cumulative Regular Season'!DQ15</f>
        <v>MINS</v>
      </c>
      <c r="E45" s="1197"/>
      <c r="F45" s="1016" t="str">
        <f>'Cumulative Regular Season'!DR15</f>
        <v>SA</v>
      </c>
      <c r="G45" s="1016" t="str">
        <f>'Cumulative Regular Season'!DS15</f>
        <v>SVS</v>
      </c>
      <c r="H45" s="1017" t="str">
        <f>'Cumulative Regular Season'!DT15</f>
        <v>SPCT</v>
      </c>
      <c r="I45" s="1014" t="str">
        <f>'Cumulative Regular Season'!DU15</f>
        <v>GA</v>
      </c>
      <c r="J45" s="1016" t="str">
        <f>'Cumulative Regular Season'!DV15</f>
        <v>ENG</v>
      </c>
      <c r="K45" s="1198" t="str">
        <f>'Cumulative Regular Season'!DW15</f>
        <v>GAA</v>
      </c>
      <c r="L45" s="1199"/>
      <c r="M45" s="1014" t="str">
        <f>'Cumulative Regular Season'!DX15</f>
        <v>W</v>
      </c>
      <c r="N45" s="1016" t="str">
        <f>'Cumulative Regular Season'!DY15</f>
        <v>L</v>
      </c>
      <c r="O45" s="1016" t="str">
        <f>'Cumulative Regular Season'!DZ15</f>
        <v>OTL</v>
      </c>
      <c r="P45" s="1017" t="str">
        <f>'Cumulative Regular Season'!EA15</f>
        <v>SO</v>
      </c>
      <c r="Q45" s="1018" t="str">
        <f>'Cumulative Regular Season'!EB15</f>
        <v>PIM</v>
      </c>
      <c r="R45" s="1019"/>
      <c r="S45" s="1019"/>
      <c r="T45" s="1019"/>
      <c r="U45" s="1019"/>
      <c r="V45" s="1019"/>
      <c r="W45" s="1019"/>
      <c r="X45" s="1019"/>
      <c r="Y45" s="1019"/>
      <c r="Z45" s="1020"/>
    </row>
    <row r="46" spans="1:26" ht="28" customHeight="1">
      <c r="A46" s="221">
        <f>'Cumulative Regular Season'!DN16</f>
        <v>30</v>
      </c>
      <c r="B46" s="476" t="str">
        <f>'Cumulative Regular Season'!DO16</f>
        <v>Brodie Barrick</v>
      </c>
      <c r="C46" s="316">
        <f>'Cumulative Regular Season'!DP16</f>
        <v>0</v>
      </c>
      <c r="D46" s="1188">
        <f>'Cumulative Regular Season'!DQ16</f>
        <v>0</v>
      </c>
      <c r="E46" s="1189"/>
      <c r="F46" s="938">
        <f>'Cumulative Regular Season'!DR16</f>
        <v>0</v>
      </c>
      <c r="G46" s="938">
        <f>'Cumulative Regular Season'!DS16</f>
        <v>0</v>
      </c>
      <c r="H46" s="488" t="e">
        <f>'Cumulative Regular Season'!DT16</f>
        <v>#DIV/0!</v>
      </c>
      <c r="I46" s="221">
        <f>'Cumulative Regular Season'!DU16</f>
        <v>0</v>
      </c>
      <c r="J46" s="938">
        <f>'Cumulative Regular Season'!DV16</f>
        <v>0</v>
      </c>
      <c r="K46" s="1190" t="e">
        <f>'Cumulative Regular Season'!DW16</f>
        <v>#DIV/0!</v>
      </c>
      <c r="L46" s="1191"/>
      <c r="M46" s="221">
        <f>'Cumulative Regular Season'!DX16</f>
        <v>0</v>
      </c>
      <c r="N46" s="938">
        <f>'Cumulative Regular Season'!DY16</f>
        <v>0</v>
      </c>
      <c r="O46" s="938">
        <f>'Cumulative Regular Season'!DZ16</f>
        <v>0</v>
      </c>
      <c r="P46" s="236">
        <f>'Cumulative Regular Season'!EA16</f>
        <v>0</v>
      </c>
      <c r="Q46" s="373">
        <f>'Cumulative Regular Season'!EB16</f>
        <v>0</v>
      </c>
      <c r="R46" s="1003"/>
      <c r="S46" s="1003"/>
      <c r="T46" s="1003"/>
      <c r="U46" s="1003"/>
      <c r="V46" s="1003"/>
      <c r="W46" s="1003"/>
      <c r="X46" s="1003"/>
      <c r="Y46" s="1003"/>
      <c r="Z46" s="1005"/>
    </row>
    <row r="47" spans="1:26" ht="28" customHeight="1">
      <c r="A47" s="363">
        <f>'Cumulative Regular Season'!DN17</f>
        <v>29</v>
      </c>
      <c r="B47" s="477" t="str">
        <f>'Cumulative Regular Season'!DO17</f>
        <v>Taylor Dupuis</v>
      </c>
      <c r="C47" s="447">
        <f>'Cumulative Regular Season'!DP17</f>
        <v>12.010166666666667</v>
      </c>
      <c r="D47" s="1180">
        <f>'Cumulative Regular Season'!DQ17</f>
        <v>720.61</v>
      </c>
      <c r="E47" s="1181"/>
      <c r="F47" s="364">
        <f>'Cumulative Regular Season'!DR17</f>
        <v>411</v>
      </c>
      <c r="G47" s="364">
        <f>'Cumulative Regular Season'!DS17</f>
        <v>371</v>
      </c>
      <c r="H47" s="884">
        <f>'Cumulative Regular Season'!DT17</f>
        <v>0.902676399026764</v>
      </c>
      <c r="I47" s="363">
        <f>'Cumulative Regular Season'!DU17</f>
        <v>40</v>
      </c>
      <c r="J47" s="364">
        <f>'Cumulative Regular Season'!DV17</f>
        <v>5</v>
      </c>
      <c r="K47" s="1192">
        <f>'Cumulative Regular Season'!DW17</f>
        <v>3.3305116498522085</v>
      </c>
      <c r="L47" s="1193"/>
      <c r="M47" s="363">
        <f>'Cumulative Regular Season'!DX17</f>
        <v>5</v>
      </c>
      <c r="N47" s="364">
        <f>'Cumulative Regular Season'!DY17</f>
        <v>7</v>
      </c>
      <c r="O47" s="364">
        <f>'Cumulative Regular Season'!DZ17</f>
        <v>0</v>
      </c>
      <c r="P47" s="365">
        <f>'Cumulative Regular Season'!EA17</f>
        <v>0</v>
      </c>
      <c r="Q47" s="479">
        <f>'Cumulative Regular Season'!EB17</f>
        <v>2</v>
      </c>
      <c r="R47" s="1003"/>
      <c r="S47" s="1003"/>
      <c r="T47" s="1003"/>
      <c r="U47" s="1003"/>
      <c r="V47" s="1003"/>
      <c r="W47" s="1003"/>
      <c r="X47" s="1003"/>
      <c r="Y47" s="1003"/>
      <c r="Z47" s="1005"/>
    </row>
    <row r="48" spans="1:26" ht="28" customHeight="1">
      <c r="A48" s="221">
        <f>'Cumulative Regular Season'!DN18</f>
        <v>31</v>
      </c>
      <c r="B48" s="476" t="str">
        <f>'Cumulative Regular Season'!DO18</f>
        <v>Troy Passingham</v>
      </c>
      <c r="C48" s="443">
        <f>'Cumulative Regular Season'!DP18</f>
        <v>10.029500000000001</v>
      </c>
      <c r="D48" s="1188">
        <f>'Cumulative Regular Season'!DQ18</f>
        <v>601.77</v>
      </c>
      <c r="E48" s="1189"/>
      <c r="F48" s="938">
        <f>'Cumulative Regular Season'!DR18</f>
        <v>387</v>
      </c>
      <c r="G48" s="938">
        <f>'Cumulative Regular Season'!DS18</f>
        <v>362</v>
      </c>
      <c r="H48" s="488">
        <f>'Cumulative Regular Season'!DT18</f>
        <v>0.93540051679586567</v>
      </c>
      <c r="I48" s="221">
        <f>'Cumulative Regular Season'!DU18</f>
        <v>25</v>
      </c>
      <c r="J48" s="938">
        <f>'Cumulative Regular Season'!DV18</f>
        <v>0</v>
      </c>
      <c r="K48" s="1194">
        <f>'Cumulative Regular Season'!DW18</f>
        <v>2.4926466922578392</v>
      </c>
      <c r="L48" s="1195"/>
      <c r="M48" s="221">
        <f>'Cumulative Regular Season'!DX18</f>
        <v>6</v>
      </c>
      <c r="N48" s="938">
        <f>'Cumulative Regular Season'!DY18</f>
        <v>4</v>
      </c>
      <c r="O48" s="938">
        <f>'Cumulative Regular Season'!DZ18</f>
        <v>0</v>
      </c>
      <c r="P48" s="236">
        <f>'Cumulative Regular Season'!EA18</f>
        <v>0</v>
      </c>
      <c r="Q48" s="373">
        <f>'Cumulative Regular Season'!EB18</f>
        <v>0</v>
      </c>
      <c r="R48" s="1003"/>
      <c r="S48" s="1003"/>
      <c r="T48" s="1003"/>
      <c r="U48" s="1003"/>
      <c r="V48" s="1003"/>
      <c r="W48" s="1003"/>
      <c r="X48" s="1003"/>
      <c r="Y48" s="1003"/>
      <c r="Z48" s="1005"/>
    </row>
    <row r="49" spans="1:26" ht="28" customHeight="1">
      <c r="A49" s="363">
        <f>'Cumulative Regular Season'!DN19</f>
        <v>0</v>
      </c>
      <c r="B49" s="477" t="str">
        <f>'Cumulative Regular Season'!DO19</f>
        <v>Empty Net</v>
      </c>
      <c r="C49" s="413">
        <f>'Cumulative Regular Season'!DP19</f>
        <v>0</v>
      </c>
      <c r="D49" s="1180">
        <f>'Cumulative Regular Season'!DQ19</f>
        <v>4.21</v>
      </c>
      <c r="E49" s="1181"/>
      <c r="F49" s="364">
        <f>'Cumulative Regular Season'!DR19</f>
        <v>0</v>
      </c>
      <c r="G49" s="364">
        <f>'Cumulative Regular Season'!DS19</f>
        <v>0</v>
      </c>
      <c r="H49" s="884">
        <f>'Cumulative Regular Season'!DT19</f>
        <v>0</v>
      </c>
      <c r="I49" s="363">
        <f>'Cumulative Regular Season'!DU19</f>
        <v>0</v>
      </c>
      <c r="J49" s="364">
        <f>'Cumulative Regular Season'!DV19</f>
        <v>0</v>
      </c>
      <c r="K49" s="1182">
        <f>'Cumulative Regular Season'!DW19</f>
        <v>0</v>
      </c>
      <c r="L49" s="1183"/>
      <c r="M49" s="363">
        <f>'Cumulative Regular Season'!DX19</f>
        <v>0</v>
      </c>
      <c r="N49" s="364">
        <f>'Cumulative Regular Season'!DY19</f>
        <v>0</v>
      </c>
      <c r="O49" s="364">
        <f>'Cumulative Regular Season'!DZ19</f>
        <v>0</v>
      </c>
      <c r="P49" s="365">
        <f>'Cumulative Regular Season'!EA19</f>
        <v>0</v>
      </c>
      <c r="Q49" s="479">
        <f>'Cumulative Regular Season'!EB19</f>
        <v>0</v>
      </c>
      <c r="R49" s="1003"/>
      <c r="S49" s="1003"/>
      <c r="T49" s="1003"/>
      <c r="U49" s="1003"/>
      <c r="V49" s="1003"/>
      <c r="W49" s="1003"/>
      <c r="X49" s="1003"/>
      <c r="Y49" s="1003"/>
      <c r="Z49" s="1005"/>
    </row>
    <row r="50" spans="1:26" ht="28" customHeight="1">
      <c r="A50" s="202"/>
      <c r="B50" s="47"/>
      <c r="C50" s="414"/>
      <c r="D50" s="202"/>
      <c r="E50" s="1004"/>
      <c r="F50" s="15"/>
      <c r="G50" s="15"/>
      <c r="H50" s="167"/>
      <c r="I50" s="202"/>
      <c r="J50" s="15"/>
      <c r="K50" s="1184"/>
      <c r="L50" s="1185"/>
      <c r="M50" s="202"/>
      <c r="N50" s="15"/>
      <c r="O50" s="15"/>
      <c r="P50" s="167"/>
      <c r="Q50" s="480"/>
      <c r="R50" s="1003"/>
      <c r="S50" s="1003"/>
      <c r="T50" s="1003"/>
      <c r="U50" s="1003"/>
      <c r="V50" s="1003"/>
      <c r="W50" s="1003"/>
      <c r="X50" s="1003"/>
      <c r="Y50" s="1003"/>
      <c r="Z50" s="1005"/>
    </row>
    <row r="51" spans="1:26" ht="28" customHeight="1">
      <c r="A51" s="366"/>
      <c r="B51" s="368"/>
      <c r="C51" s="415"/>
      <c r="D51" s="366"/>
      <c r="E51" s="1004"/>
      <c r="F51" s="367"/>
      <c r="G51" s="367"/>
      <c r="H51" s="369"/>
      <c r="I51" s="366"/>
      <c r="J51" s="367"/>
      <c r="K51" s="369"/>
      <c r="M51" s="366"/>
      <c r="N51" s="367"/>
      <c r="O51" s="367"/>
      <c r="P51" s="369"/>
      <c r="Q51" s="481"/>
      <c r="R51" s="1003"/>
      <c r="S51" s="1003"/>
      <c r="T51" s="1003"/>
      <c r="U51" s="1003"/>
      <c r="V51" s="1003"/>
      <c r="W51" s="1003"/>
      <c r="X51" s="1003"/>
      <c r="Y51" s="1003"/>
      <c r="Z51" s="1005"/>
    </row>
    <row r="52" spans="1:26" ht="28" customHeight="1">
      <c r="A52" s="221"/>
      <c r="B52" s="378"/>
      <c r="C52" s="316"/>
      <c r="D52" s="221"/>
      <c r="E52" s="1004"/>
      <c r="F52" s="938"/>
      <c r="G52" s="938"/>
      <c r="H52" s="236"/>
      <c r="I52" s="221"/>
      <c r="J52" s="938"/>
      <c r="K52" s="236"/>
      <c r="M52" s="221"/>
      <c r="N52" s="938"/>
      <c r="O52" s="938"/>
      <c r="P52" s="236"/>
      <c r="Q52" s="373"/>
      <c r="R52" s="1003"/>
      <c r="S52" s="1003"/>
      <c r="T52" s="1003"/>
      <c r="U52" s="1003"/>
      <c r="V52" s="1003"/>
      <c r="W52" s="1003"/>
      <c r="X52" s="1003"/>
      <c r="Y52" s="1003"/>
      <c r="Z52" s="1005"/>
    </row>
    <row r="53" spans="1:26" ht="28" customHeight="1" thickBot="1">
      <c r="A53" s="240"/>
      <c r="B53" s="490"/>
      <c r="C53" s="491"/>
      <c r="D53" s="1186"/>
      <c r="E53" s="1187"/>
      <c r="F53" s="213"/>
      <c r="G53" s="213"/>
      <c r="H53" s="241"/>
      <c r="I53" s="240"/>
      <c r="J53" s="213"/>
      <c r="K53" s="241"/>
      <c r="M53" s="240"/>
      <c r="N53" s="213"/>
      <c r="O53" s="213"/>
      <c r="P53" s="241"/>
      <c r="Q53" s="492"/>
      <c r="R53" s="1006"/>
      <c r="S53" s="1006"/>
      <c r="T53" s="1006"/>
      <c r="U53" s="1006"/>
      <c r="V53" s="1006"/>
      <c r="W53" s="1006"/>
      <c r="X53" s="1006"/>
      <c r="Y53" s="1006"/>
      <c r="Z53" s="1007"/>
    </row>
    <row r="54" spans="1:26" ht="28" customHeight="1" thickTop="1"/>
    <row r="55" spans="1:26" ht="28" customHeight="1"/>
    <row r="56" spans="1:26" ht="28" customHeight="1"/>
    <row r="57" spans="1:26" ht="28" customHeight="1"/>
    <row r="58" spans="1:26" ht="28" customHeight="1"/>
    <row r="59" spans="1:26" ht="14" customHeight="1"/>
    <row r="60" spans="1:26" ht="14" customHeight="1"/>
    <row r="61" spans="1:26" ht="14" customHeight="1"/>
    <row r="62" spans="1:26" ht="14" customHeight="1"/>
    <row r="63" spans="1:26" ht="14" customHeight="1"/>
    <row r="64" spans="1:26" ht="14" customHeight="1"/>
    <row r="65" ht="14" customHeight="1"/>
    <row r="66" ht="14" customHeight="1"/>
  </sheetData>
  <mergeCells count="30">
    <mergeCell ref="K45:L45"/>
    <mergeCell ref="D53:E53"/>
    <mergeCell ref="D45:E45"/>
    <mergeCell ref="D46:E46"/>
    <mergeCell ref="D47:E47"/>
    <mergeCell ref="D48:E48"/>
    <mergeCell ref="D49:E49"/>
    <mergeCell ref="K46:L46"/>
    <mergeCell ref="K47:L47"/>
    <mergeCell ref="K48:L48"/>
    <mergeCell ref="K49:L49"/>
    <mergeCell ref="K50:L50"/>
    <mergeCell ref="W26:Z27"/>
    <mergeCell ref="A26:B27"/>
    <mergeCell ref="A43:B44"/>
    <mergeCell ref="D43:G44"/>
    <mergeCell ref="H43:J44"/>
    <mergeCell ref="K43:N44"/>
    <mergeCell ref="D26:G27"/>
    <mergeCell ref="H26:I27"/>
    <mergeCell ref="J26:M27"/>
    <mergeCell ref="N26:R27"/>
    <mergeCell ref="S26:V27"/>
    <mergeCell ref="S1:V2"/>
    <mergeCell ref="W1:Z2"/>
    <mergeCell ref="A1:B2"/>
    <mergeCell ref="D1:G2"/>
    <mergeCell ref="H1:I2"/>
    <mergeCell ref="J1:M2"/>
    <mergeCell ref="N1:R2"/>
  </mergeCells>
  <phoneticPr fontId="7" type="noConversion"/>
  <conditionalFormatting sqref="G4:G23">
    <cfRule type="colorScale" priority="1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Z4:Z23">
    <cfRule type="colorScale" priority="13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V4:V19">
    <cfRule type="colorScale" priority="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4:M23">
    <cfRule type="colorScale" priority="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37:G39">
    <cfRule type="colorScale" priority="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G29:G36">
    <cfRule type="colorScale" priority="6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Z29:Z36">
    <cfRule type="colorScale" priority="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M29:M39">
    <cfRule type="colorScale" priority="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5000000000000011" right="0.75000000000000011" top="1" bottom="1" header="0.5" footer="0.5"/>
  <colBreaks count="1" manualBreakCount="1">
    <brk id="26" max="1048575" man="1"/>
  </colBreaks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4" id="{7D0E4DF7-28DF-754A-B242-43B570DBB6D6}">
            <x14:iconSet iconSet="3Symbols2" custom="1">
              <x14:cfvo type="percent">
                <xm:f>0</xm:f>
              </x14:cfvo>
              <x14:cfvo type="num">
                <xm:f>50</xm:f>
              </x14:cfvo>
              <x14:cfvo type="num">
                <xm:f>50</xm:f>
              </x14:cfvo>
              <x14:cfIcon iconSet="NoIcons" iconId="0"/>
              <x14:cfIcon iconSet="3Symbols2" iconId="0"/>
              <x14:cfIcon iconSet="3Symbols2" iconId="2"/>
            </x14:iconSet>
          </x14:cfRule>
          <xm:sqref>V4:V23</xm:sqref>
        </x14:conditionalFormatting>
        <x14:conditionalFormatting xmlns:xm="http://schemas.microsoft.com/office/excel/2006/main">
          <x14:cfRule type="iconSet" priority="10" id="{0B67E5DE-34C9-1245-B905-382C2CA9FC4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F4:F23</xm:sqref>
        </x14:conditionalFormatting>
        <x14:conditionalFormatting xmlns:xm="http://schemas.microsoft.com/office/excel/2006/main">
          <x14:cfRule type="iconSet" priority="9" id="{CC12C594-E24C-5E4E-8F34-71217F2AA82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I4:I23</xm:sqref>
        </x14:conditionalFormatting>
        <x14:conditionalFormatting xmlns:xm="http://schemas.microsoft.com/office/excel/2006/main">
          <x14:cfRule type="iconSet" priority="8" id="{BEE8847A-59A4-B54D-BA06-736C5029E07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N4:N23</xm:sqref>
        </x14:conditionalFormatting>
        <x14:conditionalFormatting xmlns:xm="http://schemas.microsoft.com/office/excel/2006/main">
          <x14:cfRule type="iconSet" priority="3" id="{B66B810B-C9AB-D643-AD3A-B74BC566A3F5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90</xm:f>
              </x14:cfvo>
              <x14:cfIcon iconSet="NoIcons" iconId="0"/>
              <x14:cfIcon iconSet="NoIcons" iconId="0"/>
              <x14:cfIcon iconSet="3Stars" iconId="2"/>
            </x14:iconSet>
          </x14:cfRule>
          <xm:sqref>F29:F39</xm:sqref>
        </x14:conditionalFormatting>
        <x14:conditionalFormatting xmlns:xm="http://schemas.microsoft.com/office/excel/2006/main">
          <x14:cfRule type="iconSet" priority="2" id="{88FC7B0B-FDAE-7143-965F-0962A334194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H46:H52</xm:sqref>
        </x14:conditionalFormatting>
        <x14:conditionalFormatting xmlns:xm="http://schemas.microsoft.com/office/excel/2006/main">
          <x14:cfRule type="iconSet" priority="1" id="{D3B54AAA-04C5-E744-A1B0-140C41CF16C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K47:K52</xm:sqref>
        </x14:conditionalFormatting>
      </x14:conditionalFormattings>
    </ext>
    <ext xmlns:mx="http://schemas.microsoft.com/office/mac/excel/2008/main" uri="{64002731-A6B0-56B0-2670-7721B7C09600}">
      <mx:PLV Mode="0" OnePage="0" WScale="41"/>
    </ext>
  </extLst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32"/>
  <sheetViews>
    <sheetView showRuler="0" topLeftCell="A3" zoomScale="80" zoomScaleNormal="80" zoomScalePageLayoutView="80" workbookViewId="0">
      <selection activeCell="I9" sqref="I9"/>
    </sheetView>
  </sheetViews>
  <sheetFormatPr baseColWidth="10" defaultRowHeight="12" x14ac:dyDescent="0"/>
  <cols>
    <col min="1" max="1" width="16.1640625" customWidth="1"/>
  </cols>
  <sheetData>
    <row r="3" spans="1:15" ht="13" thickBot="1"/>
    <row r="4" spans="1:15" ht="47" customHeight="1" thickTop="1">
      <c r="B4" s="1222" t="s">
        <v>189</v>
      </c>
      <c r="C4" s="1223"/>
      <c r="D4" s="1223"/>
      <c r="E4" s="1223"/>
      <c r="F4" s="1223"/>
      <c r="G4" s="1223"/>
      <c r="H4" s="1223"/>
      <c r="I4" s="1223"/>
      <c r="J4" s="1223"/>
      <c r="K4" s="1223"/>
      <c r="L4" s="1223"/>
      <c r="M4" s="1223"/>
      <c r="N4" s="1223"/>
      <c r="O4" s="1224"/>
    </row>
    <row r="5" spans="1:15" ht="20" customHeight="1">
      <c r="B5" s="1225" t="s">
        <v>193</v>
      </c>
      <c r="C5" s="1226"/>
      <c r="D5" s="1227" t="s">
        <v>194</v>
      </c>
      <c r="E5" s="1226"/>
      <c r="F5" s="1227" t="s">
        <v>195</v>
      </c>
      <c r="G5" s="1226"/>
      <c r="H5" s="1227" t="s">
        <v>196</v>
      </c>
      <c r="I5" s="1226"/>
      <c r="J5" s="1227" t="s">
        <v>197</v>
      </c>
      <c r="K5" s="1226"/>
      <c r="L5" s="1227" t="s">
        <v>198</v>
      </c>
      <c r="M5" s="1226"/>
      <c r="N5" s="1227" t="s">
        <v>199</v>
      </c>
      <c r="O5" s="1228"/>
    </row>
    <row r="6" spans="1:15">
      <c r="B6" s="584"/>
      <c r="C6" s="585"/>
      <c r="D6" s="585"/>
      <c r="E6" s="585"/>
      <c r="F6" s="585"/>
      <c r="G6" s="585"/>
      <c r="H6" s="585"/>
      <c r="I6" s="585"/>
      <c r="J6" s="589">
        <v>1</v>
      </c>
      <c r="K6" s="590"/>
      <c r="L6" s="589">
        <v>2</v>
      </c>
      <c r="M6" s="590"/>
      <c r="N6" s="605">
        <v>3</v>
      </c>
      <c r="O6" s="606"/>
    </row>
    <row r="7" spans="1:15" ht="85" customHeight="1">
      <c r="B7" s="591"/>
      <c r="C7" s="592"/>
      <c r="D7" s="592"/>
      <c r="E7" s="592"/>
      <c r="F7" s="592"/>
      <c r="G7" s="592"/>
      <c r="H7" s="592"/>
      <c r="I7" s="592"/>
      <c r="J7" s="593"/>
      <c r="K7" s="594"/>
      <c r="L7" s="593"/>
      <c r="M7" s="594"/>
      <c r="N7" s="1218" t="s">
        <v>190</v>
      </c>
      <c r="O7" s="1219"/>
    </row>
    <row r="8" spans="1:15">
      <c r="B8" s="588">
        <v>4</v>
      </c>
      <c r="C8" s="587"/>
      <c r="D8" s="586">
        <v>5</v>
      </c>
      <c r="E8" s="587"/>
      <c r="F8" s="601">
        <v>6</v>
      </c>
      <c r="G8" s="602"/>
      <c r="H8" s="586">
        <v>7</v>
      </c>
      <c r="I8" s="587"/>
      <c r="J8" s="601">
        <v>8</v>
      </c>
      <c r="K8" s="602"/>
      <c r="L8" s="586">
        <v>9</v>
      </c>
      <c r="M8" s="587"/>
      <c r="N8" s="607">
        <v>10</v>
      </c>
      <c r="O8" s="608"/>
    </row>
    <row r="9" spans="1:15" ht="85" customHeight="1">
      <c r="B9" s="595"/>
      <c r="C9" s="596"/>
      <c r="D9" s="597"/>
      <c r="E9" s="596"/>
      <c r="F9" s="1210"/>
      <c r="G9" s="1211"/>
      <c r="H9" s="597"/>
      <c r="I9" s="596"/>
      <c r="J9" s="1210"/>
      <c r="K9" s="1211"/>
      <c r="L9" s="597"/>
      <c r="M9" s="596"/>
      <c r="N9" s="1218" t="s">
        <v>190</v>
      </c>
      <c r="O9" s="1219"/>
    </row>
    <row r="10" spans="1:15">
      <c r="B10" s="588">
        <v>11</v>
      </c>
      <c r="C10" s="587"/>
      <c r="D10" s="586">
        <v>12</v>
      </c>
      <c r="E10" s="587"/>
      <c r="F10" s="586">
        <v>13</v>
      </c>
      <c r="G10" s="587"/>
      <c r="H10" s="586">
        <v>14</v>
      </c>
      <c r="I10" s="587"/>
      <c r="J10" s="603">
        <v>15</v>
      </c>
      <c r="K10" s="604"/>
      <c r="L10" s="603">
        <v>16</v>
      </c>
      <c r="M10" s="604"/>
      <c r="N10" s="607">
        <v>17</v>
      </c>
      <c r="O10" s="608"/>
    </row>
    <row r="11" spans="1:15" ht="85" customHeight="1">
      <c r="B11" s="595"/>
      <c r="C11" s="596"/>
      <c r="D11" s="597"/>
      <c r="E11" s="596"/>
      <c r="F11" s="597"/>
      <c r="G11" s="596"/>
      <c r="H11" s="597"/>
      <c r="I11" s="596"/>
      <c r="J11" s="1216"/>
      <c r="K11" s="1217"/>
      <c r="L11" s="1216"/>
      <c r="M11" s="1217"/>
      <c r="N11" s="1218" t="s">
        <v>190</v>
      </c>
      <c r="O11" s="1219"/>
    </row>
    <row r="12" spans="1:15">
      <c r="B12" s="588">
        <v>18</v>
      </c>
      <c r="C12" s="587"/>
      <c r="D12" s="586">
        <v>19</v>
      </c>
      <c r="E12" s="587"/>
      <c r="F12" s="586">
        <v>20</v>
      </c>
      <c r="G12" s="587"/>
      <c r="H12" s="601">
        <v>21</v>
      </c>
      <c r="I12" s="602"/>
      <c r="J12" s="586">
        <v>22</v>
      </c>
      <c r="K12" s="587"/>
      <c r="L12" s="601">
        <v>23</v>
      </c>
      <c r="M12" s="602"/>
      <c r="N12" s="607">
        <v>24</v>
      </c>
      <c r="O12" s="608"/>
    </row>
    <row r="13" spans="1:15" ht="85" customHeight="1">
      <c r="B13" s="595"/>
      <c r="C13" s="596"/>
      <c r="D13" s="597"/>
      <c r="E13" s="596"/>
      <c r="F13" s="597"/>
      <c r="G13" s="596"/>
      <c r="H13" s="1210"/>
      <c r="I13" s="1211"/>
      <c r="J13" s="597"/>
      <c r="K13" s="596"/>
      <c r="L13" s="1210"/>
      <c r="M13" s="1211"/>
      <c r="N13" s="1218" t="s">
        <v>190</v>
      </c>
      <c r="O13" s="1219"/>
    </row>
    <row r="14" spans="1:15">
      <c r="B14" s="588">
        <v>25</v>
      </c>
      <c r="C14" s="587"/>
      <c r="D14" s="586">
        <v>26</v>
      </c>
      <c r="E14" s="587"/>
      <c r="F14" s="586">
        <v>27</v>
      </c>
      <c r="G14" s="587"/>
      <c r="H14" s="601">
        <v>28</v>
      </c>
      <c r="I14" s="602"/>
      <c r="J14" s="586">
        <v>29</v>
      </c>
      <c r="K14" s="587"/>
      <c r="L14" s="603">
        <v>30</v>
      </c>
      <c r="M14" s="604"/>
      <c r="N14" s="607">
        <v>31</v>
      </c>
      <c r="O14" s="609"/>
    </row>
    <row r="15" spans="1:15" ht="85" customHeight="1" thickBot="1">
      <c r="B15" s="598"/>
      <c r="C15" s="599"/>
      <c r="D15" s="600"/>
      <c r="E15" s="599"/>
      <c r="F15" s="600"/>
      <c r="G15" s="599"/>
      <c r="H15" s="1212"/>
      <c r="I15" s="1213"/>
      <c r="J15" s="600"/>
      <c r="K15" s="599"/>
      <c r="L15" s="1214"/>
      <c r="M15" s="1215"/>
      <c r="N15" s="1220" t="s">
        <v>190</v>
      </c>
      <c r="O15" s="1221"/>
    </row>
    <row r="16" spans="1:15" ht="13" thickTop="1">
      <c r="A16" s="583"/>
      <c r="B16" s="583"/>
      <c r="C16" s="583"/>
      <c r="D16" s="583"/>
      <c r="E16" s="583"/>
      <c r="F16" s="583"/>
      <c r="G16" s="583"/>
      <c r="H16" s="583"/>
      <c r="I16" s="583"/>
      <c r="J16" s="583"/>
      <c r="K16" s="583"/>
      <c r="L16" s="583"/>
      <c r="M16" s="583"/>
      <c r="N16" s="583"/>
      <c r="O16" s="583"/>
    </row>
    <row r="17" spans="1:15">
      <c r="A17" s="583"/>
      <c r="B17" s="583"/>
      <c r="C17" s="583"/>
      <c r="D17" s="583"/>
      <c r="E17" s="583"/>
      <c r="F17" s="583"/>
      <c r="G17" s="583"/>
      <c r="H17" s="583"/>
      <c r="I17" s="583"/>
      <c r="J17" s="583"/>
      <c r="K17" s="583"/>
      <c r="L17" s="583"/>
      <c r="M17" s="583"/>
      <c r="N17" s="583"/>
      <c r="O17" s="583"/>
    </row>
    <row r="18" spans="1:15">
      <c r="A18" s="583"/>
      <c r="B18" s="583"/>
      <c r="C18" s="583"/>
      <c r="D18" s="583"/>
      <c r="E18" s="583"/>
      <c r="F18" s="583"/>
      <c r="G18" s="583"/>
      <c r="H18" s="583"/>
      <c r="I18" s="583"/>
      <c r="J18" s="583"/>
      <c r="K18" s="583"/>
      <c r="L18" s="583"/>
      <c r="M18" s="583"/>
      <c r="N18" s="583"/>
      <c r="O18" s="583"/>
    </row>
    <row r="19" spans="1:15">
      <c r="A19" s="583"/>
      <c r="B19" s="583"/>
      <c r="C19" s="583"/>
      <c r="D19" s="583"/>
      <c r="E19" s="583"/>
      <c r="F19" s="583"/>
      <c r="G19" s="583"/>
      <c r="H19" s="583"/>
      <c r="I19" s="583"/>
      <c r="J19" s="583"/>
      <c r="K19" s="583"/>
      <c r="L19" s="583"/>
      <c r="M19" s="583"/>
      <c r="N19" s="583"/>
      <c r="O19" s="583"/>
    </row>
    <row r="20" spans="1:15">
      <c r="A20" s="583"/>
      <c r="B20" s="583"/>
      <c r="C20" s="583"/>
      <c r="D20" s="583"/>
      <c r="E20" s="583"/>
      <c r="F20" s="583"/>
      <c r="G20" s="583"/>
      <c r="H20" s="583"/>
      <c r="I20" s="583"/>
      <c r="J20" s="583"/>
      <c r="K20" s="583"/>
      <c r="L20" s="583"/>
      <c r="M20" s="583"/>
      <c r="N20" s="583"/>
      <c r="O20" s="583"/>
    </row>
    <row r="21" spans="1:15">
      <c r="A21" s="583"/>
      <c r="B21" s="583"/>
      <c r="C21" s="583"/>
      <c r="D21" s="583"/>
      <c r="E21" s="583"/>
      <c r="F21" s="583"/>
      <c r="G21" s="583"/>
      <c r="H21" s="583"/>
      <c r="I21" s="583"/>
      <c r="J21" s="583"/>
      <c r="K21" s="583"/>
      <c r="L21" s="583"/>
      <c r="M21" s="583"/>
      <c r="N21" s="583"/>
      <c r="O21" s="583"/>
    </row>
    <row r="22" spans="1:15">
      <c r="A22" s="583"/>
      <c r="B22" s="583"/>
      <c r="C22" s="583"/>
      <c r="D22" s="583"/>
      <c r="E22" s="583"/>
      <c r="F22" s="583"/>
      <c r="G22" s="583"/>
      <c r="H22" s="583"/>
      <c r="I22" s="583"/>
      <c r="J22" s="583"/>
      <c r="K22" s="583"/>
      <c r="L22" s="583"/>
      <c r="M22" s="583"/>
      <c r="N22" s="583"/>
      <c r="O22" s="583"/>
    </row>
    <row r="23" spans="1:15">
      <c r="A23" s="583"/>
      <c r="B23" s="583"/>
      <c r="C23" s="583"/>
      <c r="D23" s="583"/>
      <c r="E23" s="583"/>
      <c r="F23" s="583"/>
      <c r="G23" s="583"/>
      <c r="H23" s="583"/>
      <c r="I23" s="583"/>
      <c r="J23" s="583"/>
      <c r="K23" s="583"/>
      <c r="L23" s="583"/>
      <c r="M23" s="583"/>
      <c r="N23" s="583"/>
      <c r="O23" s="583"/>
    </row>
    <row r="24" spans="1:15">
      <c r="A24" s="583"/>
      <c r="B24" s="583"/>
      <c r="C24" s="583"/>
      <c r="D24" s="583"/>
      <c r="E24" s="583"/>
      <c r="F24" s="583"/>
      <c r="G24" s="583"/>
      <c r="H24" s="583"/>
      <c r="I24" s="583"/>
      <c r="J24" s="583"/>
      <c r="K24" s="583"/>
      <c r="L24" s="583"/>
      <c r="M24" s="583"/>
      <c r="N24" s="583"/>
      <c r="O24" s="583"/>
    </row>
    <row r="25" spans="1:15">
      <c r="A25" s="583"/>
      <c r="B25" s="583"/>
      <c r="C25" s="583"/>
      <c r="D25" s="583"/>
      <c r="E25" s="583"/>
      <c r="F25" s="583"/>
      <c r="G25" s="583"/>
      <c r="H25" s="583"/>
      <c r="I25" s="583"/>
      <c r="J25" s="583"/>
      <c r="K25" s="583"/>
      <c r="L25" s="583"/>
      <c r="M25" s="583"/>
      <c r="N25" s="583"/>
      <c r="O25" s="583"/>
    </row>
    <row r="26" spans="1:15">
      <c r="A26" s="583"/>
      <c r="B26" s="583"/>
      <c r="C26" s="583"/>
      <c r="D26" s="583"/>
      <c r="E26" s="583"/>
      <c r="F26" s="583"/>
      <c r="G26" s="583"/>
      <c r="H26" s="583"/>
      <c r="I26" s="583"/>
      <c r="J26" s="583"/>
      <c r="K26" s="583"/>
      <c r="L26" s="583"/>
      <c r="M26" s="583"/>
      <c r="N26" s="583"/>
      <c r="O26" s="583"/>
    </row>
    <row r="27" spans="1:15">
      <c r="A27" s="583"/>
      <c r="B27" s="583"/>
      <c r="C27" s="583"/>
      <c r="D27" s="583"/>
      <c r="E27" s="583"/>
      <c r="F27" s="583"/>
      <c r="G27" s="583"/>
      <c r="H27" s="583"/>
      <c r="I27" s="583"/>
      <c r="J27" s="583"/>
      <c r="K27" s="583"/>
      <c r="L27" s="583"/>
      <c r="M27" s="583"/>
      <c r="N27" s="583"/>
      <c r="O27" s="583"/>
    </row>
    <row r="28" spans="1:15">
      <c r="A28" s="583"/>
      <c r="B28" s="583"/>
      <c r="C28" s="583"/>
      <c r="D28" s="583"/>
      <c r="E28" s="583"/>
      <c r="F28" s="583"/>
      <c r="G28" s="583"/>
      <c r="H28" s="583"/>
      <c r="I28" s="583"/>
      <c r="J28" s="583"/>
      <c r="K28" s="583"/>
      <c r="L28" s="583"/>
      <c r="M28" s="583"/>
      <c r="N28" s="583"/>
      <c r="O28" s="583"/>
    </row>
    <row r="29" spans="1:15">
      <c r="A29" s="583"/>
      <c r="B29" s="583"/>
      <c r="C29" s="583"/>
      <c r="D29" s="583"/>
      <c r="E29" s="583"/>
      <c r="F29" s="583"/>
      <c r="G29" s="583"/>
      <c r="H29" s="583"/>
      <c r="I29" s="583"/>
      <c r="J29" s="583"/>
      <c r="K29" s="583"/>
      <c r="L29" s="583"/>
      <c r="M29" s="583"/>
      <c r="N29" s="583"/>
      <c r="O29" s="583"/>
    </row>
    <row r="30" spans="1:15">
      <c r="A30" s="583"/>
      <c r="B30" s="583"/>
      <c r="C30" s="583"/>
      <c r="D30" s="583"/>
      <c r="E30" s="583"/>
      <c r="F30" s="583"/>
      <c r="G30" s="583"/>
      <c r="H30" s="583"/>
      <c r="I30" s="583"/>
      <c r="J30" s="583"/>
      <c r="K30" s="583"/>
      <c r="L30" s="583"/>
      <c r="M30" s="583"/>
      <c r="N30" s="583"/>
      <c r="O30" s="583"/>
    </row>
    <row r="31" spans="1:15">
      <c r="A31" s="583"/>
      <c r="B31" s="583"/>
      <c r="C31" s="583"/>
      <c r="D31" s="583"/>
      <c r="E31" s="583"/>
      <c r="F31" s="583"/>
      <c r="G31" s="583"/>
      <c r="H31" s="583"/>
      <c r="I31" s="583"/>
      <c r="J31" s="583"/>
      <c r="K31" s="583"/>
      <c r="L31" s="583"/>
      <c r="M31" s="583"/>
      <c r="N31" s="583"/>
      <c r="O31" s="583"/>
    </row>
    <row r="32" spans="1:15">
      <c r="A32" s="583"/>
      <c r="B32" s="583"/>
      <c r="C32" s="583"/>
      <c r="D32" s="583"/>
      <c r="E32" s="583"/>
      <c r="F32" s="583"/>
      <c r="G32" s="583"/>
      <c r="H32" s="583"/>
      <c r="I32" s="583"/>
      <c r="J32" s="583"/>
      <c r="K32" s="583"/>
      <c r="L32" s="583"/>
      <c r="M32" s="583"/>
      <c r="N32" s="583"/>
      <c r="O32" s="583"/>
    </row>
  </sheetData>
  <mergeCells count="21">
    <mergeCell ref="B4:O4"/>
    <mergeCell ref="B5:C5"/>
    <mergeCell ref="D5:E5"/>
    <mergeCell ref="F5:G5"/>
    <mergeCell ref="N5:O5"/>
    <mergeCell ref="L5:M5"/>
    <mergeCell ref="J5:K5"/>
    <mergeCell ref="H5:I5"/>
    <mergeCell ref="N7:O7"/>
    <mergeCell ref="N9:O9"/>
    <mergeCell ref="N11:O11"/>
    <mergeCell ref="N13:O13"/>
    <mergeCell ref="N15:O15"/>
    <mergeCell ref="H13:I13"/>
    <mergeCell ref="L13:M13"/>
    <mergeCell ref="H15:I15"/>
    <mergeCell ref="L15:M15"/>
    <mergeCell ref="F9:G9"/>
    <mergeCell ref="J9:K9"/>
    <mergeCell ref="J11:K11"/>
    <mergeCell ref="L11:M11"/>
  </mergeCells>
  <phoneticPr fontId="7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A63"/>
  <sheetViews>
    <sheetView showRuler="0" workbookViewId="0">
      <selection activeCell="J9" sqref="J9"/>
    </sheetView>
  </sheetViews>
  <sheetFormatPr baseColWidth="10" defaultRowHeight="12" x14ac:dyDescent="0"/>
  <cols>
    <col min="9" max="9" width="10.83203125" customWidth="1"/>
  </cols>
  <sheetData>
    <row r="2" spans="2:27" ht="28" customHeight="1">
      <c r="B2" s="828"/>
      <c r="C2" s="828"/>
      <c r="D2" s="828"/>
      <c r="E2" s="828"/>
      <c r="F2" s="828"/>
      <c r="G2" s="828"/>
      <c r="H2" s="828"/>
      <c r="I2" s="1229" t="s">
        <v>55</v>
      </c>
      <c r="J2" s="1230"/>
      <c r="K2" s="1230"/>
      <c r="L2" s="1230"/>
      <c r="M2" s="1235" t="s">
        <v>338</v>
      </c>
      <c r="N2" s="1235"/>
      <c r="O2" s="1235"/>
      <c r="P2" s="1235"/>
      <c r="Q2" s="828"/>
      <c r="R2" s="828"/>
      <c r="S2" s="828"/>
      <c r="T2" s="828"/>
      <c r="U2" s="828"/>
      <c r="V2" s="828"/>
      <c r="W2" s="828"/>
      <c r="X2" s="828"/>
      <c r="Y2" s="828"/>
      <c r="Z2" s="828"/>
      <c r="AA2" s="828"/>
    </row>
    <row r="3" spans="2:27" ht="28" customHeight="1">
      <c r="B3" s="1032" t="s">
        <v>146</v>
      </c>
      <c r="C3" s="1044" t="s">
        <v>311</v>
      </c>
      <c r="D3" s="1032" t="s">
        <v>312</v>
      </c>
      <c r="E3" s="1032" t="s">
        <v>313</v>
      </c>
      <c r="F3" s="1044" t="s">
        <v>314</v>
      </c>
      <c r="G3" s="1033"/>
      <c r="H3" s="1033" t="s">
        <v>20</v>
      </c>
      <c r="I3" s="1231" t="s">
        <v>336</v>
      </c>
      <c r="J3" s="1232"/>
      <c r="K3" s="1233" t="s">
        <v>337</v>
      </c>
      <c r="L3" s="1234"/>
      <c r="M3" s="1231" t="s">
        <v>336</v>
      </c>
      <c r="N3" s="1233"/>
      <c r="O3" s="1232" t="s">
        <v>337</v>
      </c>
      <c r="P3" s="1234"/>
      <c r="Q3" s="1033" t="s">
        <v>146</v>
      </c>
      <c r="R3" s="1033" t="s">
        <v>146</v>
      </c>
      <c r="S3" s="1033" t="s">
        <v>146</v>
      </c>
      <c r="T3" s="1060" t="s">
        <v>146</v>
      </c>
      <c r="U3" s="1033" t="s">
        <v>146</v>
      </c>
      <c r="V3" s="1033" t="s">
        <v>146</v>
      </c>
      <c r="W3" s="1033"/>
      <c r="X3" s="1060"/>
      <c r="Y3" s="1033"/>
      <c r="Z3" s="1033"/>
      <c r="AA3" s="1033"/>
    </row>
    <row r="4" spans="2:27" ht="28" customHeight="1">
      <c r="B4" s="1034">
        <v>1</v>
      </c>
      <c r="C4" s="1045"/>
      <c r="D4" s="1036" t="s">
        <v>286</v>
      </c>
      <c r="E4" s="1036"/>
      <c r="F4" s="1055" t="s">
        <v>290</v>
      </c>
      <c r="G4" s="1036" t="s">
        <v>11</v>
      </c>
      <c r="H4" s="1036">
        <v>-3</v>
      </c>
      <c r="I4" s="1051"/>
      <c r="J4" s="1036"/>
      <c r="K4" s="1051"/>
      <c r="L4" s="1061"/>
      <c r="M4" s="1036"/>
      <c r="N4" s="1036"/>
      <c r="O4" s="1036"/>
      <c r="P4" s="1061"/>
      <c r="Q4" s="1036"/>
      <c r="R4" s="1036"/>
      <c r="S4" s="1036"/>
      <c r="T4" s="1061"/>
      <c r="U4" s="1036"/>
      <c r="V4" s="1036"/>
      <c r="W4" s="1036"/>
      <c r="X4" s="1061"/>
      <c r="Y4" s="1036"/>
      <c r="Z4" s="1036"/>
      <c r="AA4" s="1036"/>
    </row>
    <row r="5" spans="2:27" ht="28" customHeight="1">
      <c r="B5" s="1035">
        <v>2</v>
      </c>
      <c r="C5" s="1046"/>
      <c r="D5" s="1037" t="s">
        <v>286</v>
      </c>
      <c r="E5" s="1037"/>
      <c r="F5" s="1056" t="s">
        <v>291</v>
      </c>
      <c r="G5" s="1043" t="s">
        <v>10</v>
      </c>
      <c r="H5" s="1037">
        <v>1</v>
      </c>
      <c r="I5" s="1052"/>
      <c r="J5" s="1037"/>
      <c r="K5" s="1052"/>
      <c r="L5" s="1062"/>
      <c r="M5" s="1037"/>
      <c r="N5" s="1037"/>
      <c r="O5" s="1037"/>
      <c r="P5" s="1062"/>
      <c r="Q5" s="1037"/>
      <c r="R5" s="1037"/>
      <c r="S5" s="1037"/>
      <c r="T5" s="1062"/>
      <c r="U5" s="1037"/>
      <c r="V5" s="1037"/>
      <c r="W5" s="1037"/>
      <c r="X5" s="1062"/>
      <c r="Y5" s="1037"/>
      <c r="Z5" s="1037"/>
      <c r="AA5" s="1037"/>
    </row>
    <row r="6" spans="2:27" ht="28" customHeight="1">
      <c r="B6" s="1034">
        <v>3</v>
      </c>
      <c r="C6" s="1045"/>
      <c r="D6" s="1036" t="s">
        <v>286</v>
      </c>
      <c r="E6" s="1036"/>
      <c r="F6" s="1057" t="s">
        <v>291</v>
      </c>
      <c r="G6" s="1043" t="s">
        <v>10</v>
      </c>
      <c r="H6" s="1036">
        <v>1</v>
      </c>
      <c r="I6" s="1051"/>
      <c r="J6" s="1036"/>
      <c r="K6" s="1051"/>
      <c r="L6" s="1061"/>
      <c r="M6" s="1036"/>
      <c r="N6" s="1036"/>
      <c r="O6" s="1036"/>
      <c r="P6" s="1061"/>
      <c r="Q6" s="1036"/>
      <c r="R6" s="1036"/>
      <c r="S6" s="1036"/>
      <c r="T6" s="1061"/>
      <c r="U6" s="1036"/>
      <c r="V6" s="1036"/>
      <c r="W6" s="1036"/>
      <c r="X6" s="1061"/>
      <c r="Y6" s="1036"/>
      <c r="Z6" s="1036"/>
      <c r="AA6" s="1036"/>
    </row>
    <row r="7" spans="2:27" ht="28" customHeight="1">
      <c r="B7" s="1035">
        <v>4</v>
      </c>
      <c r="C7" s="1046"/>
      <c r="D7" s="1037" t="s">
        <v>249</v>
      </c>
      <c r="E7" s="1037"/>
      <c r="F7" s="1058" t="s">
        <v>292</v>
      </c>
      <c r="G7" s="1037" t="s">
        <v>11</v>
      </c>
      <c r="H7" s="1037">
        <v>-3</v>
      </c>
      <c r="I7" s="1052"/>
      <c r="J7" s="1037"/>
      <c r="K7" s="1052"/>
      <c r="L7" s="1062"/>
      <c r="M7" s="1037"/>
      <c r="N7" s="1037"/>
      <c r="O7" s="1037"/>
      <c r="P7" s="1062"/>
      <c r="Q7" s="1037"/>
      <c r="R7" s="1037"/>
      <c r="S7" s="1037"/>
      <c r="T7" s="1062"/>
      <c r="U7" s="1037"/>
      <c r="V7" s="1037"/>
      <c r="W7" s="1037"/>
      <c r="X7" s="1062"/>
      <c r="Y7" s="1037"/>
      <c r="Z7" s="1037"/>
      <c r="AA7" s="1037"/>
    </row>
    <row r="8" spans="2:27" ht="28" customHeight="1">
      <c r="B8" s="1034">
        <v>5</v>
      </c>
      <c r="C8" s="1045"/>
      <c r="D8" s="1036" t="s">
        <v>249</v>
      </c>
      <c r="E8" s="1036"/>
      <c r="F8" s="1057" t="s">
        <v>291</v>
      </c>
      <c r="G8" s="1043" t="s">
        <v>10</v>
      </c>
      <c r="H8" s="1036">
        <v>1</v>
      </c>
      <c r="I8" s="1051"/>
      <c r="J8" s="1036"/>
      <c r="K8" s="1051"/>
      <c r="L8" s="1061"/>
      <c r="M8" s="1036"/>
      <c r="N8" s="1036"/>
      <c r="O8" s="1036"/>
      <c r="P8" s="1061"/>
      <c r="Q8" s="1036"/>
      <c r="R8" s="1036"/>
      <c r="S8" s="1036"/>
      <c r="T8" s="1061"/>
      <c r="U8" s="1036"/>
      <c r="V8" s="1036"/>
      <c r="W8" s="1036"/>
      <c r="X8" s="1061"/>
      <c r="Y8" s="1036"/>
      <c r="Z8" s="1036"/>
      <c r="AA8" s="1036"/>
    </row>
    <row r="9" spans="2:27" ht="28" customHeight="1">
      <c r="B9" s="1035">
        <v>6</v>
      </c>
      <c r="C9" s="1046"/>
      <c r="D9" s="1037" t="s">
        <v>286</v>
      </c>
      <c r="E9" s="1037"/>
      <c r="F9" s="1058" t="s">
        <v>291</v>
      </c>
      <c r="G9" s="1043" t="s">
        <v>10</v>
      </c>
      <c r="H9" s="1037">
        <v>1</v>
      </c>
      <c r="I9" s="1052"/>
      <c r="J9" s="1037"/>
      <c r="K9" s="1052"/>
      <c r="L9" s="1062"/>
      <c r="M9" s="1037"/>
      <c r="N9" s="1037"/>
      <c r="O9" s="1037"/>
      <c r="P9" s="1062"/>
      <c r="Q9" s="1037"/>
      <c r="R9" s="1037"/>
      <c r="S9" s="1037"/>
      <c r="T9" s="1062"/>
      <c r="U9" s="1037"/>
      <c r="V9" s="1037"/>
      <c r="W9" s="1037"/>
      <c r="X9" s="1062"/>
      <c r="Y9" s="1037"/>
      <c r="Z9" s="1037"/>
      <c r="AA9" s="1037"/>
    </row>
    <row r="10" spans="2:27" ht="28" customHeight="1">
      <c r="B10" s="1034">
        <v>7</v>
      </c>
      <c r="C10" s="1045"/>
      <c r="D10" s="1036" t="s">
        <v>249</v>
      </c>
      <c r="E10" s="1036"/>
      <c r="F10" s="1057" t="s">
        <v>295</v>
      </c>
      <c r="G10" s="1043" t="s">
        <v>10</v>
      </c>
      <c r="H10" s="1036">
        <v>1</v>
      </c>
      <c r="I10" s="1051"/>
      <c r="J10" s="1036"/>
      <c r="K10" s="1051"/>
      <c r="L10" s="1061"/>
      <c r="M10" s="1036"/>
      <c r="N10" s="1036"/>
      <c r="O10" s="1036"/>
      <c r="P10" s="1061"/>
      <c r="Q10" s="1036"/>
      <c r="R10" s="1036"/>
      <c r="S10" s="1036"/>
      <c r="T10" s="1061"/>
      <c r="U10" s="1036"/>
      <c r="V10" s="1036"/>
      <c r="W10" s="1036"/>
      <c r="X10" s="1061"/>
      <c r="Y10" s="1036"/>
      <c r="Z10" s="1036"/>
      <c r="AA10" s="1036"/>
    </row>
    <row r="11" spans="2:27" ht="28" customHeight="1">
      <c r="B11" s="1039"/>
      <c r="C11" s="1047"/>
      <c r="D11" s="1040"/>
      <c r="E11" s="1040"/>
      <c r="F11" s="1053"/>
      <c r="G11" s="1040"/>
      <c r="H11" s="1040"/>
      <c r="I11" s="1053"/>
      <c r="J11" s="1040"/>
      <c r="K11" s="1053"/>
      <c r="L11" s="1063"/>
      <c r="M11" s="1040"/>
      <c r="N11" s="1040"/>
      <c r="O11" s="1040"/>
      <c r="P11" s="1063"/>
      <c r="Q11" s="1040"/>
      <c r="R11" s="1040"/>
      <c r="S11" s="1040"/>
      <c r="T11" s="1063"/>
      <c r="U11" s="1040"/>
      <c r="V11" s="1040"/>
      <c r="W11" s="1040"/>
      <c r="X11" s="1063"/>
      <c r="Y11" s="1040"/>
      <c r="Z11" s="1040"/>
      <c r="AA11" s="1040"/>
    </row>
    <row r="12" spans="2:27" ht="28" customHeight="1">
      <c r="B12" s="1035">
        <v>8</v>
      </c>
      <c r="C12" s="1046"/>
      <c r="D12" s="1037"/>
      <c r="E12" s="1037"/>
      <c r="F12" s="1058" t="s">
        <v>296</v>
      </c>
      <c r="G12" s="1037" t="s">
        <v>11</v>
      </c>
      <c r="H12" s="1037">
        <v>-1</v>
      </c>
      <c r="I12" s="1052"/>
      <c r="J12" s="1037"/>
      <c r="K12" s="1052"/>
      <c r="L12" s="1062"/>
      <c r="M12" s="1037"/>
      <c r="N12" s="1037"/>
      <c r="O12" s="1037"/>
      <c r="P12" s="1062"/>
      <c r="Q12" s="1037"/>
      <c r="R12" s="1037"/>
      <c r="S12" s="1037"/>
      <c r="T12" s="1062"/>
      <c r="U12" s="1037"/>
      <c r="V12" s="1037"/>
      <c r="W12" s="1037"/>
      <c r="X12" s="1062"/>
      <c r="Y12" s="1037"/>
      <c r="Z12" s="1037"/>
      <c r="AA12" s="1037"/>
    </row>
    <row r="13" spans="2:27" ht="28" customHeight="1">
      <c r="B13" s="1034">
        <v>9</v>
      </c>
      <c r="C13" s="1045"/>
      <c r="D13" s="1036"/>
      <c r="E13" s="1036"/>
      <c r="F13" s="1057" t="s">
        <v>297</v>
      </c>
      <c r="G13" s="1036" t="s">
        <v>11</v>
      </c>
      <c r="H13" s="1036">
        <v>-5</v>
      </c>
      <c r="I13" s="1051"/>
      <c r="J13" s="1036"/>
      <c r="K13" s="1051"/>
      <c r="L13" s="1061"/>
      <c r="M13" s="1036"/>
      <c r="N13" s="1036"/>
      <c r="O13" s="1036"/>
      <c r="P13" s="1061"/>
      <c r="Q13" s="1036"/>
      <c r="R13" s="1036"/>
      <c r="S13" s="1036"/>
      <c r="T13" s="1061"/>
      <c r="U13" s="1036"/>
      <c r="V13" s="1036"/>
      <c r="W13" s="1036"/>
      <c r="X13" s="1061"/>
      <c r="Y13" s="1036"/>
      <c r="Z13" s="1036"/>
      <c r="AA13" s="1036"/>
    </row>
    <row r="14" spans="2:27" ht="28" customHeight="1">
      <c r="B14" s="1035">
        <v>10</v>
      </c>
      <c r="C14" s="1046"/>
      <c r="D14" s="1037"/>
      <c r="E14" s="1037"/>
      <c r="F14" s="1058" t="s">
        <v>298</v>
      </c>
      <c r="G14" s="1037" t="s">
        <v>11</v>
      </c>
      <c r="H14" s="1037">
        <v>-1</v>
      </c>
      <c r="I14" s="1052"/>
      <c r="J14" s="1037"/>
      <c r="K14" s="1052"/>
      <c r="L14" s="1062"/>
      <c r="M14" s="1037"/>
      <c r="N14" s="1037"/>
      <c r="O14" s="1037"/>
      <c r="P14" s="1062"/>
      <c r="Q14" s="1037"/>
      <c r="R14" s="1037"/>
      <c r="S14" s="1037"/>
      <c r="T14" s="1062"/>
      <c r="U14" s="1037"/>
      <c r="V14" s="1037"/>
      <c r="W14" s="1037"/>
      <c r="X14" s="1062"/>
      <c r="Y14" s="1037"/>
      <c r="Z14" s="1037"/>
      <c r="AA14" s="1037"/>
    </row>
    <row r="15" spans="2:27" ht="28" customHeight="1">
      <c r="B15" s="1034">
        <v>11</v>
      </c>
      <c r="C15" s="1045"/>
      <c r="D15" s="1036"/>
      <c r="E15" s="1036"/>
      <c r="F15" s="1057" t="s">
        <v>298</v>
      </c>
      <c r="G15" s="1043" t="s">
        <v>10</v>
      </c>
      <c r="H15" s="1036">
        <v>1</v>
      </c>
      <c r="I15" s="1051"/>
      <c r="J15" s="1036"/>
      <c r="K15" s="1051"/>
      <c r="L15" s="1061"/>
      <c r="M15" s="1036"/>
      <c r="N15" s="1036"/>
      <c r="O15" s="1036"/>
      <c r="P15" s="1061"/>
      <c r="Q15" s="1036"/>
      <c r="R15" s="1036"/>
      <c r="S15" s="1036"/>
      <c r="T15" s="1061"/>
      <c r="U15" s="1036"/>
      <c r="V15" s="1036"/>
      <c r="W15" s="1036"/>
      <c r="X15" s="1061"/>
      <c r="Y15" s="1036"/>
      <c r="Z15" s="1036"/>
      <c r="AA15" s="1036"/>
    </row>
    <row r="16" spans="2:27" ht="28" customHeight="1">
      <c r="B16" s="1035">
        <v>12</v>
      </c>
      <c r="C16" s="1046"/>
      <c r="D16" s="1037"/>
      <c r="E16" s="1037"/>
      <c r="F16" s="1058" t="s">
        <v>298</v>
      </c>
      <c r="G16" s="1037" t="s">
        <v>11</v>
      </c>
      <c r="H16" s="1037">
        <v>-1</v>
      </c>
      <c r="I16" s="1052"/>
      <c r="J16" s="1037"/>
      <c r="K16" s="1052"/>
      <c r="L16" s="1062"/>
      <c r="M16" s="1037"/>
      <c r="N16" s="1037"/>
      <c r="O16" s="1037"/>
      <c r="P16" s="1062"/>
      <c r="Q16" s="1037"/>
      <c r="R16" s="1037"/>
      <c r="S16" s="1037"/>
      <c r="T16" s="1062"/>
      <c r="U16" s="1037"/>
      <c r="V16" s="1037"/>
      <c r="W16" s="1037"/>
      <c r="X16" s="1062"/>
      <c r="Y16" s="1037"/>
      <c r="Z16" s="1037"/>
      <c r="AA16" s="1037"/>
    </row>
    <row r="17" spans="2:27" ht="28" customHeight="1">
      <c r="B17" s="1034">
        <v>13</v>
      </c>
      <c r="C17" s="1045"/>
      <c r="D17" s="1036"/>
      <c r="E17" s="1036"/>
      <c r="F17" s="1057" t="s">
        <v>298</v>
      </c>
      <c r="G17" s="1043" t="s">
        <v>10</v>
      </c>
      <c r="H17" s="1036">
        <v>1</v>
      </c>
      <c r="I17" s="1051"/>
      <c r="J17" s="1036"/>
      <c r="K17" s="1051"/>
      <c r="L17" s="1061"/>
      <c r="M17" s="1036"/>
      <c r="N17" s="1036"/>
      <c r="O17" s="1036"/>
      <c r="P17" s="1061"/>
      <c r="Q17" s="1036"/>
      <c r="R17" s="1036"/>
      <c r="S17" s="1036"/>
      <c r="T17" s="1061"/>
      <c r="U17" s="1036"/>
      <c r="V17" s="1036"/>
      <c r="W17" s="1036"/>
      <c r="X17" s="1061"/>
      <c r="Y17" s="1036"/>
      <c r="Z17" s="1036"/>
      <c r="AA17" s="1036"/>
    </row>
    <row r="18" spans="2:27" ht="28" customHeight="1">
      <c r="B18" s="1035">
        <v>14</v>
      </c>
      <c r="C18" s="1046"/>
      <c r="D18" s="1037"/>
      <c r="E18" s="1037"/>
      <c r="F18" s="1058" t="s">
        <v>299</v>
      </c>
      <c r="G18" s="1037" t="s">
        <v>11</v>
      </c>
      <c r="H18" s="1037">
        <v>-2</v>
      </c>
      <c r="I18" s="1052"/>
      <c r="J18" s="1037"/>
      <c r="K18" s="1052"/>
      <c r="L18" s="1062"/>
      <c r="M18" s="1037"/>
      <c r="N18" s="1037"/>
      <c r="O18" s="1037"/>
      <c r="P18" s="1062"/>
      <c r="Q18" s="1037"/>
      <c r="R18" s="1037"/>
      <c r="S18" s="1037"/>
      <c r="T18" s="1062"/>
      <c r="U18" s="1037"/>
      <c r="V18" s="1037"/>
      <c r="W18" s="1037"/>
      <c r="X18" s="1062"/>
      <c r="Y18" s="1037"/>
      <c r="Z18" s="1037"/>
      <c r="AA18" s="1037"/>
    </row>
    <row r="19" spans="2:27" ht="28" customHeight="1">
      <c r="B19" s="1034">
        <v>15</v>
      </c>
      <c r="C19" s="1045"/>
      <c r="D19" s="1036"/>
      <c r="E19" s="1036"/>
      <c r="F19" s="1057" t="s">
        <v>300</v>
      </c>
      <c r="G19" s="1036" t="s">
        <v>11</v>
      </c>
      <c r="H19" s="1036">
        <v>-3</v>
      </c>
      <c r="I19" s="1051"/>
      <c r="J19" s="1036"/>
      <c r="K19" s="1051"/>
      <c r="L19" s="1061"/>
      <c r="M19" s="1036"/>
      <c r="N19" s="1036"/>
      <c r="O19" s="1036"/>
      <c r="P19" s="1061"/>
      <c r="Q19" s="1036"/>
      <c r="R19" s="1036"/>
      <c r="S19" s="1036"/>
      <c r="T19" s="1061"/>
      <c r="U19" s="1036"/>
      <c r="V19" s="1036"/>
      <c r="W19" s="1036"/>
      <c r="X19" s="1061"/>
      <c r="Y19" s="1036"/>
      <c r="Z19" s="1036"/>
      <c r="AA19" s="1036"/>
    </row>
    <row r="20" spans="2:27" ht="28" customHeight="1">
      <c r="B20" s="1039"/>
      <c r="C20" s="1047"/>
      <c r="D20" s="1040"/>
      <c r="E20" s="1040"/>
      <c r="F20" s="1053"/>
      <c r="G20" s="1040"/>
      <c r="H20" s="1040"/>
      <c r="I20" s="1053"/>
      <c r="J20" s="1040"/>
      <c r="K20" s="1053"/>
      <c r="L20" s="1063"/>
      <c r="M20" s="1040"/>
      <c r="N20" s="1040"/>
      <c r="O20" s="1040"/>
      <c r="P20" s="1063"/>
      <c r="Q20" s="1040"/>
      <c r="R20" s="1040"/>
      <c r="S20" s="1040"/>
      <c r="T20" s="1063"/>
      <c r="U20" s="1040"/>
      <c r="V20" s="1040"/>
      <c r="W20" s="1040"/>
      <c r="X20" s="1063"/>
      <c r="Y20" s="1040"/>
      <c r="Z20" s="1040"/>
      <c r="AA20" s="1040"/>
    </row>
    <row r="21" spans="2:27" ht="28" customHeight="1">
      <c r="B21" s="1035">
        <v>16</v>
      </c>
      <c r="C21" s="1046"/>
      <c r="D21" s="1037"/>
      <c r="E21" s="1037"/>
      <c r="F21" s="1058" t="s">
        <v>299</v>
      </c>
      <c r="G21" s="1043" t="s">
        <v>10</v>
      </c>
      <c r="H21" s="1037">
        <v>2</v>
      </c>
      <c r="I21" s="1052"/>
      <c r="J21" s="1037"/>
      <c r="K21" s="1052"/>
      <c r="L21" s="1062"/>
      <c r="M21" s="1037"/>
      <c r="N21" s="1037"/>
      <c r="O21" s="1037"/>
      <c r="P21" s="1062"/>
      <c r="Q21" s="1037"/>
      <c r="R21" s="1037"/>
      <c r="S21" s="1037"/>
      <c r="T21" s="1062"/>
      <c r="U21" s="1037"/>
      <c r="V21" s="1037"/>
      <c r="W21" s="1037"/>
      <c r="X21" s="1062"/>
      <c r="Y21" s="1037"/>
      <c r="Z21" s="1037"/>
      <c r="AA21" s="1037"/>
    </row>
    <row r="22" spans="2:27" ht="28" customHeight="1">
      <c r="B22" s="1034">
        <v>17</v>
      </c>
      <c r="C22" s="1045"/>
      <c r="D22" s="1036"/>
      <c r="E22" s="1036"/>
      <c r="F22" s="1057" t="s">
        <v>290</v>
      </c>
      <c r="G22" s="1036" t="s">
        <v>11</v>
      </c>
      <c r="H22" s="1036">
        <v>-3</v>
      </c>
      <c r="I22" s="1051"/>
      <c r="J22" s="1036"/>
      <c r="K22" s="1051"/>
      <c r="L22" s="1061"/>
      <c r="M22" s="1036"/>
      <c r="N22" s="1036"/>
      <c r="O22" s="1036"/>
      <c r="P22" s="1061"/>
      <c r="Q22" s="1036"/>
      <c r="R22" s="1036"/>
      <c r="S22" s="1036"/>
      <c r="T22" s="1061"/>
      <c r="U22" s="1036"/>
      <c r="V22" s="1036"/>
      <c r="W22" s="1036"/>
      <c r="X22" s="1061"/>
      <c r="Y22" s="1036"/>
      <c r="Z22" s="1036"/>
      <c r="AA22" s="1036"/>
    </row>
    <row r="23" spans="2:27" ht="28" customHeight="1">
      <c r="B23" s="1039"/>
      <c r="C23" s="1047"/>
      <c r="D23" s="1040"/>
      <c r="E23" s="1040"/>
      <c r="F23" s="1059"/>
      <c r="G23" s="1040"/>
      <c r="H23" s="1040"/>
      <c r="I23" s="1053"/>
      <c r="J23" s="1040"/>
      <c r="K23" s="1053"/>
      <c r="L23" s="1063"/>
      <c r="M23" s="1040"/>
      <c r="N23" s="1040"/>
      <c r="O23" s="1040"/>
      <c r="P23" s="1063"/>
      <c r="Q23" s="1040"/>
      <c r="R23" s="1040"/>
      <c r="S23" s="1040"/>
      <c r="T23" s="1063"/>
      <c r="U23" s="1040"/>
      <c r="V23" s="1040"/>
      <c r="W23" s="1040"/>
      <c r="X23" s="1063"/>
      <c r="Y23" s="1040"/>
      <c r="Z23" s="1040"/>
      <c r="AA23" s="1040"/>
    </row>
    <row r="24" spans="2:27" ht="28" customHeight="1">
      <c r="B24" s="1035">
        <v>18</v>
      </c>
      <c r="C24" s="1046"/>
      <c r="D24" s="1037"/>
      <c r="E24" s="1037"/>
      <c r="F24" s="1058" t="s">
        <v>302</v>
      </c>
      <c r="G24" s="1043" t="s">
        <v>10</v>
      </c>
      <c r="H24" s="1037">
        <v>8</v>
      </c>
      <c r="I24" s="1052"/>
      <c r="J24" s="1037"/>
      <c r="K24" s="1052"/>
      <c r="L24" s="1062"/>
      <c r="M24" s="1037"/>
      <c r="N24" s="1037"/>
      <c r="O24" s="1037"/>
      <c r="P24" s="1062"/>
      <c r="Q24" s="1037"/>
      <c r="R24" s="1037"/>
      <c r="S24" s="1037"/>
      <c r="T24" s="1062"/>
      <c r="U24" s="1037"/>
      <c r="V24" s="1037"/>
      <c r="W24" s="1037"/>
      <c r="X24" s="1062"/>
      <c r="Y24" s="1037"/>
      <c r="Z24" s="1037"/>
      <c r="AA24" s="1037"/>
    </row>
    <row r="25" spans="2:27" ht="28" customHeight="1">
      <c r="B25" s="1034">
        <v>19</v>
      </c>
      <c r="C25" s="1045"/>
      <c r="D25" s="1036"/>
      <c r="E25" s="1036"/>
      <c r="F25" s="1057" t="s">
        <v>296</v>
      </c>
      <c r="G25" s="1036" t="s">
        <v>11</v>
      </c>
      <c r="H25" s="1036">
        <v>-1</v>
      </c>
      <c r="I25" s="1051"/>
      <c r="J25" s="1036"/>
      <c r="K25" s="1051"/>
      <c r="L25" s="1061"/>
      <c r="M25" s="1036"/>
      <c r="N25" s="1036"/>
      <c r="O25" s="1036"/>
      <c r="P25" s="1061"/>
      <c r="Q25" s="1036"/>
      <c r="R25" s="1036"/>
      <c r="S25" s="1036"/>
      <c r="T25" s="1061"/>
      <c r="U25" s="1036"/>
      <c r="V25" s="1036"/>
      <c r="W25" s="1036"/>
      <c r="X25" s="1061"/>
      <c r="Y25" s="1036"/>
      <c r="Z25" s="1036"/>
      <c r="AA25" s="1036"/>
    </row>
    <row r="26" spans="2:27" ht="28" customHeight="1">
      <c r="B26" s="1035">
        <v>20</v>
      </c>
      <c r="C26" s="1046"/>
      <c r="D26" s="1037"/>
      <c r="E26" s="1037"/>
      <c r="F26" s="1058" t="s">
        <v>290</v>
      </c>
      <c r="G26" s="1037" t="s">
        <v>11</v>
      </c>
      <c r="H26" s="1037">
        <v>-3</v>
      </c>
      <c r="I26" s="1052"/>
      <c r="J26" s="1037"/>
      <c r="K26" s="1052"/>
      <c r="L26" s="1062"/>
      <c r="M26" s="1037"/>
      <c r="N26" s="1037"/>
      <c r="O26" s="1037"/>
      <c r="P26" s="1062"/>
      <c r="Q26" s="1037"/>
      <c r="R26" s="1037"/>
      <c r="S26" s="1037"/>
      <c r="T26" s="1062"/>
      <c r="U26" s="1037"/>
      <c r="V26" s="1037"/>
      <c r="W26" s="1037"/>
      <c r="X26" s="1062"/>
      <c r="Y26" s="1037"/>
      <c r="Z26" s="1037"/>
      <c r="AA26" s="1037"/>
    </row>
    <row r="27" spans="2:27" ht="28" customHeight="1">
      <c r="B27" s="1034">
        <v>21</v>
      </c>
      <c r="C27" s="1045"/>
      <c r="D27" s="1036"/>
      <c r="E27" s="1036"/>
      <c r="F27" s="1057" t="s">
        <v>310</v>
      </c>
      <c r="G27" s="1043" t="s">
        <v>10</v>
      </c>
      <c r="H27" s="1036">
        <v>3</v>
      </c>
      <c r="I27" s="1051"/>
      <c r="J27" s="1036"/>
      <c r="K27" s="1051"/>
      <c r="L27" s="1061"/>
      <c r="M27" s="1036"/>
      <c r="N27" s="1036"/>
      <c r="O27" s="1036"/>
      <c r="P27" s="1061"/>
      <c r="Q27" s="1036"/>
      <c r="R27" s="1036"/>
      <c r="S27" s="1036"/>
      <c r="T27" s="1061"/>
      <c r="U27" s="1036"/>
      <c r="V27" s="1036"/>
      <c r="W27" s="1036"/>
      <c r="X27" s="1061"/>
      <c r="Y27" s="1036"/>
      <c r="Z27" s="1036"/>
      <c r="AA27" s="1036"/>
    </row>
    <row r="28" spans="2:27" ht="28" customHeight="1">
      <c r="B28" s="1035">
        <v>22</v>
      </c>
      <c r="C28" s="1046"/>
      <c r="D28" s="1037"/>
      <c r="E28" s="1037"/>
      <c r="F28" s="1058" t="s">
        <v>300</v>
      </c>
      <c r="G28" s="1043" t="s">
        <v>10</v>
      </c>
      <c r="H28" s="1037">
        <v>3</v>
      </c>
      <c r="I28" s="1052"/>
      <c r="J28" s="1037"/>
      <c r="K28" s="1052"/>
      <c r="L28" s="1062"/>
      <c r="M28" s="1037"/>
      <c r="N28" s="1037"/>
      <c r="O28" s="1037"/>
      <c r="P28" s="1062"/>
      <c r="Q28" s="1037"/>
      <c r="R28" s="1037"/>
      <c r="S28" s="1037"/>
      <c r="T28" s="1062"/>
      <c r="U28" s="1037"/>
      <c r="V28" s="1037"/>
      <c r="W28" s="1037"/>
      <c r="X28" s="1062"/>
      <c r="Y28" s="1037"/>
      <c r="Z28" s="1037"/>
      <c r="AA28" s="1037"/>
    </row>
    <row r="29" spans="2:27" ht="28" customHeight="1">
      <c r="B29" s="1034">
        <v>23</v>
      </c>
      <c r="C29" s="1045"/>
      <c r="D29" s="1036"/>
      <c r="E29" s="1036"/>
      <c r="F29" s="1055" t="s">
        <v>291</v>
      </c>
      <c r="G29" s="1036" t="s">
        <v>11</v>
      </c>
      <c r="H29" s="1036">
        <v>-1</v>
      </c>
      <c r="I29" s="1051"/>
      <c r="J29" s="1036"/>
      <c r="K29" s="1051"/>
      <c r="L29" s="1061"/>
      <c r="M29" s="1036"/>
      <c r="N29" s="1036"/>
      <c r="O29" s="1036"/>
      <c r="P29" s="1061"/>
      <c r="Q29" s="1036"/>
      <c r="R29" s="1036"/>
      <c r="S29" s="1036"/>
      <c r="T29" s="1061"/>
      <c r="U29" s="1036"/>
      <c r="V29" s="1036"/>
      <c r="W29" s="1036"/>
      <c r="X29" s="1061"/>
      <c r="Y29" s="1036"/>
      <c r="Z29" s="1036"/>
      <c r="AA29" s="1036"/>
    </row>
    <row r="30" spans="2:27" ht="28" customHeight="1">
      <c r="B30" s="1035">
        <v>24</v>
      </c>
      <c r="C30" s="1046"/>
      <c r="D30" s="1037"/>
      <c r="E30" s="1037"/>
      <c r="F30" s="1058" t="s">
        <v>316</v>
      </c>
      <c r="G30" s="1043" t="s">
        <v>10</v>
      </c>
      <c r="H30" s="1037">
        <v>5</v>
      </c>
      <c r="I30" s="1052"/>
      <c r="J30" s="1037"/>
      <c r="K30" s="1052"/>
      <c r="L30" s="1062"/>
      <c r="M30" s="1037"/>
      <c r="N30" s="1037"/>
      <c r="O30" s="1037"/>
      <c r="P30" s="1062"/>
      <c r="Q30" s="1037"/>
      <c r="R30" s="1037"/>
      <c r="S30" s="1037"/>
      <c r="T30" s="1062"/>
      <c r="U30" s="1037"/>
      <c r="V30" s="1037"/>
      <c r="W30" s="1037"/>
      <c r="X30" s="1062"/>
      <c r="Y30" s="1037"/>
      <c r="Z30" s="1037"/>
      <c r="AA30" s="1037"/>
    </row>
    <row r="31" spans="2:27" ht="28" customHeight="1">
      <c r="B31" s="1034">
        <v>25</v>
      </c>
      <c r="C31" s="1045"/>
      <c r="D31" s="1036"/>
      <c r="E31" s="1036"/>
      <c r="F31" s="1057" t="s">
        <v>315</v>
      </c>
      <c r="G31" s="1036" t="s">
        <v>11</v>
      </c>
      <c r="H31" s="1036">
        <v>-6</v>
      </c>
      <c r="I31" s="1051"/>
      <c r="J31" s="1036"/>
      <c r="K31" s="1051"/>
      <c r="L31" s="1061"/>
      <c r="M31" s="1036"/>
      <c r="N31" s="1036"/>
      <c r="O31" s="1036"/>
      <c r="P31" s="1061"/>
      <c r="Q31" s="1036"/>
      <c r="R31" s="1036"/>
      <c r="S31" s="1036"/>
      <c r="T31" s="1061"/>
      <c r="U31" s="1036"/>
      <c r="V31" s="1036"/>
      <c r="W31" s="1036"/>
      <c r="X31" s="1061"/>
      <c r="Y31" s="1036"/>
      <c r="Z31" s="1036"/>
      <c r="AA31" s="1036"/>
    </row>
    <row r="32" spans="2:27" ht="28" customHeight="1">
      <c r="B32" s="1039"/>
      <c r="C32" s="1047"/>
      <c r="D32" s="1040"/>
      <c r="E32" s="1040"/>
      <c r="F32" s="1053"/>
      <c r="G32" s="1040"/>
      <c r="H32" s="1040"/>
      <c r="I32" s="1053"/>
      <c r="J32" s="1040"/>
      <c r="K32" s="1053"/>
      <c r="L32" s="1063"/>
      <c r="M32" s="1040"/>
      <c r="N32" s="1040"/>
      <c r="O32" s="1040"/>
      <c r="P32" s="1063"/>
      <c r="Q32" s="1040"/>
      <c r="R32" s="1040"/>
      <c r="S32" s="1040"/>
      <c r="T32" s="1063"/>
      <c r="U32" s="1040"/>
      <c r="V32" s="1040"/>
      <c r="W32" s="1040"/>
      <c r="X32" s="1063"/>
      <c r="Y32" s="1040"/>
      <c r="Z32" s="1040"/>
      <c r="AA32" s="1040"/>
    </row>
    <row r="33" spans="2:27" ht="28" customHeight="1">
      <c r="B33" s="1035">
        <v>26</v>
      </c>
      <c r="C33" s="1046"/>
      <c r="D33" s="1037"/>
      <c r="E33" s="1037"/>
      <c r="F33" s="1052"/>
      <c r="G33" s="1037"/>
      <c r="H33" s="1037"/>
      <c r="I33" s="1052"/>
      <c r="J33" s="1037"/>
      <c r="K33" s="1037"/>
      <c r="L33" s="1062"/>
      <c r="M33" s="1037"/>
      <c r="N33" s="1037"/>
      <c r="O33" s="1037"/>
      <c r="P33" s="1062"/>
      <c r="Q33" s="1037"/>
      <c r="R33" s="1037"/>
      <c r="S33" s="1037"/>
      <c r="T33" s="1062"/>
      <c r="U33" s="1037"/>
      <c r="V33" s="1037"/>
      <c r="W33" s="1037"/>
      <c r="X33" s="1062"/>
      <c r="Y33" s="1037"/>
      <c r="Z33" s="1037"/>
      <c r="AA33" s="1037"/>
    </row>
    <row r="34" spans="2:27" ht="28" customHeight="1">
      <c r="B34" s="1034">
        <v>27</v>
      </c>
      <c r="C34" s="1045"/>
      <c r="D34" s="1036"/>
      <c r="E34" s="1036"/>
      <c r="F34" s="1051"/>
      <c r="G34" s="1036"/>
      <c r="H34" s="1036"/>
      <c r="I34" s="1051"/>
      <c r="J34" s="1036"/>
      <c r="K34" s="1036"/>
      <c r="L34" s="1061"/>
      <c r="M34" s="1036"/>
      <c r="N34" s="1036"/>
      <c r="O34" s="1036"/>
      <c r="P34" s="1061"/>
      <c r="Q34" s="1036"/>
      <c r="R34" s="1036"/>
      <c r="S34" s="1036"/>
      <c r="T34" s="1061"/>
      <c r="U34" s="1036"/>
      <c r="V34" s="1036"/>
      <c r="W34" s="1036"/>
      <c r="X34" s="1061"/>
      <c r="Y34" s="1036"/>
      <c r="Z34" s="1036"/>
      <c r="AA34" s="1036"/>
    </row>
    <row r="35" spans="2:27" ht="28" customHeight="1">
      <c r="B35" s="1035">
        <v>28</v>
      </c>
      <c r="C35" s="1046"/>
      <c r="D35" s="1037"/>
      <c r="E35" s="1037"/>
      <c r="F35" s="1052"/>
      <c r="G35" s="1037"/>
      <c r="H35" s="1037"/>
      <c r="I35" s="1052"/>
      <c r="J35" s="1037"/>
      <c r="K35" s="1037"/>
      <c r="L35" s="1062"/>
      <c r="M35" s="1037"/>
      <c r="N35" s="1037"/>
      <c r="O35" s="1037"/>
      <c r="P35" s="1062"/>
      <c r="Q35" s="1037"/>
      <c r="R35" s="1037"/>
      <c r="S35" s="1037"/>
      <c r="T35" s="1062"/>
      <c r="U35" s="1037"/>
      <c r="V35" s="1037"/>
      <c r="W35" s="1037"/>
      <c r="X35" s="1062"/>
      <c r="Y35" s="1037"/>
      <c r="Z35" s="1037"/>
      <c r="AA35" s="1037"/>
    </row>
    <row r="36" spans="2:27" ht="28" customHeight="1">
      <c r="B36" s="1038"/>
      <c r="C36" s="1048"/>
      <c r="F36" s="1054"/>
      <c r="I36" s="1054"/>
      <c r="L36" s="1064"/>
      <c r="P36" s="1064"/>
      <c r="T36" s="1064"/>
      <c r="X36" s="1064"/>
    </row>
    <row r="37" spans="2:27" ht="28" customHeight="1">
      <c r="B37" s="1041"/>
      <c r="C37" s="1049"/>
      <c r="D37" s="828"/>
      <c r="E37" s="828"/>
      <c r="F37" s="1050"/>
      <c r="G37" s="828"/>
      <c r="H37" s="1042">
        <f>SUM(H4:H35)</f>
        <v>-5</v>
      </c>
      <c r="I37" s="1050"/>
      <c r="J37" s="828"/>
      <c r="K37" s="828"/>
      <c r="L37" s="1065"/>
      <c r="M37" s="828"/>
      <c r="N37" s="828"/>
      <c r="O37" s="828"/>
      <c r="P37" s="1065"/>
      <c r="Q37" s="828"/>
      <c r="R37" s="828"/>
      <c r="S37" s="828"/>
      <c r="T37" s="1065"/>
      <c r="U37" s="828"/>
      <c r="V37" s="828"/>
      <c r="W37" s="828"/>
      <c r="X37" s="1065"/>
      <c r="Y37" s="828"/>
      <c r="Z37" s="828"/>
      <c r="AA37" s="828"/>
    </row>
    <row r="38" spans="2:27" ht="28" customHeight="1">
      <c r="B38" s="1038"/>
      <c r="C38" s="1038"/>
    </row>
    <row r="39" spans="2:27" ht="28" customHeight="1">
      <c r="B39" s="1038" t="s">
        <v>317</v>
      </c>
      <c r="C39" s="1038"/>
    </row>
    <row r="40" spans="2:27" ht="28" customHeight="1">
      <c r="B40" s="1038"/>
      <c r="C40" s="1038"/>
    </row>
    <row r="41" spans="2:27" ht="28" customHeight="1"/>
    <row r="42" spans="2:27" ht="28" customHeight="1"/>
    <row r="43" spans="2:27" ht="28" customHeight="1"/>
    <row r="44" spans="2:27" ht="28" customHeight="1"/>
    <row r="45" spans="2:27" ht="28" customHeight="1">
      <c r="H45" t="s">
        <v>318</v>
      </c>
      <c r="J45" t="s">
        <v>320</v>
      </c>
      <c r="L45" t="s">
        <v>322</v>
      </c>
      <c r="N45" t="s">
        <v>327</v>
      </c>
    </row>
    <row r="46" spans="2:27" ht="28" customHeight="1"/>
    <row r="47" spans="2:27" ht="28" customHeight="1">
      <c r="H47" t="s">
        <v>319</v>
      </c>
      <c r="J47" t="s">
        <v>321</v>
      </c>
      <c r="L47" t="s">
        <v>323</v>
      </c>
      <c r="N47" t="s">
        <v>328</v>
      </c>
    </row>
    <row r="48" spans="2:27" ht="28" customHeight="1"/>
    <row r="49" spans="8:14" ht="28" customHeight="1">
      <c r="H49" t="s">
        <v>324</v>
      </c>
      <c r="J49" t="s">
        <v>325</v>
      </c>
      <c r="L49" t="s">
        <v>326</v>
      </c>
    </row>
    <row r="50" spans="8:14" ht="28" customHeight="1"/>
    <row r="51" spans="8:14" ht="28" customHeight="1"/>
    <row r="52" spans="8:14" ht="28" customHeight="1"/>
    <row r="53" spans="8:14" ht="28" customHeight="1">
      <c r="H53" t="s">
        <v>329</v>
      </c>
      <c r="J53" t="s">
        <v>330</v>
      </c>
      <c r="L53" t="s">
        <v>331</v>
      </c>
    </row>
    <row r="54" spans="8:14" ht="28" customHeight="1"/>
    <row r="55" spans="8:14" ht="28" customHeight="1">
      <c r="H55" t="s">
        <v>332</v>
      </c>
      <c r="J55" t="s">
        <v>333</v>
      </c>
      <c r="L55" t="s">
        <v>334</v>
      </c>
      <c r="N55" t="s">
        <v>335</v>
      </c>
    </row>
    <row r="56" spans="8:14" ht="28" customHeight="1"/>
    <row r="57" spans="8:14" ht="28" customHeight="1"/>
    <row r="58" spans="8:14" ht="28" customHeight="1"/>
    <row r="59" spans="8:14" ht="28" customHeight="1"/>
    <row r="60" spans="8:14" ht="28" customHeight="1"/>
    <row r="61" spans="8:14" ht="28" customHeight="1"/>
    <row r="62" spans="8:14" ht="28" customHeight="1"/>
    <row r="63" spans="8:14" ht="28" customHeight="1"/>
  </sheetData>
  <mergeCells count="6">
    <mergeCell ref="I2:L2"/>
    <mergeCell ref="I3:J3"/>
    <mergeCell ref="K3:L3"/>
    <mergeCell ref="M2:P2"/>
    <mergeCell ref="M3:N3"/>
    <mergeCell ref="O3:P3"/>
  </mergeCells>
  <conditionalFormatting sqref="H4:H35">
    <cfRule type="colorScale" priority="1">
      <colorScale>
        <cfvo type="min"/>
        <cfvo type="num" val="0"/>
        <cfvo type="max"/>
        <color rgb="FFF8696B"/>
        <color rgb="FFFCFCFF"/>
        <color rgb="FF63BE7B"/>
      </colorScale>
    </cfRule>
  </conditionalFormatting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K33"/>
  <sheetViews>
    <sheetView showRuler="0" topLeftCell="A19" zoomScale="150" zoomScaleNormal="150" zoomScalePageLayoutView="150" workbookViewId="0">
      <selection activeCell="I20" sqref="I20"/>
    </sheetView>
  </sheetViews>
  <sheetFormatPr baseColWidth="10" defaultRowHeight="12" x14ac:dyDescent="0"/>
  <cols>
    <col min="2" max="11" width="14.1640625" customWidth="1"/>
  </cols>
  <sheetData>
    <row r="4" spans="2:11" ht="13" thickBot="1"/>
    <row r="5" spans="2:11" ht="13" thickTop="1">
      <c r="B5" s="1236" t="s">
        <v>210</v>
      </c>
      <c r="C5" s="1237"/>
      <c r="D5" s="1237"/>
      <c r="E5" s="1237"/>
      <c r="F5" s="1237"/>
      <c r="G5" s="1237"/>
      <c r="H5" s="1238"/>
    </row>
    <row r="6" spans="2:11">
      <c r="B6" s="1239"/>
      <c r="C6" s="1240"/>
      <c r="D6" s="1240"/>
      <c r="E6" s="1240"/>
      <c r="F6" s="1240"/>
      <c r="G6" s="1240"/>
      <c r="H6" s="1241"/>
      <c r="I6" s="610"/>
      <c r="J6" s="610"/>
      <c r="K6" s="610"/>
    </row>
    <row r="7" spans="2:11">
      <c r="B7" s="628" t="s">
        <v>193</v>
      </c>
      <c r="C7" s="649" t="s">
        <v>194</v>
      </c>
      <c r="D7" s="629" t="s">
        <v>195</v>
      </c>
      <c r="E7" s="649" t="s">
        <v>196</v>
      </c>
      <c r="F7" s="629" t="s">
        <v>197</v>
      </c>
      <c r="G7" s="649" t="s">
        <v>198</v>
      </c>
      <c r="H7" s="630" t="s">
        <v>199</v>
      </c>
      <c r="I7" s="611"/>
      <c r="J7" s="611"/>
      <c r="K7" s="611"/>
    </row>
    <row r="8" spans="2:11" ht="18" customHeight="1">
      <c r="B8" s="631"/>
      <c r="C8" s="612"/>
      <c r="D8" s="612"/>
      <c r="E8" s="612"/>
      <c r="F8" s="612">
        <v>1</v>
      </c>
      <c r="G8" s="612">
        <v>2</v>
      </c>
      <c r="H8" s="632">
        <v>3</v>
      </c>
    </row>
    <row r="9" spans="2:11">
      <c r="B9" s="633"/>
      <c r="C9" s="613"/>
      <c r="D9" s="613"/>
      <c r="E9" s="613"/>
      <c r="F9" s="613"/>
      <c r="G9" s="613"/>
      <c r="H9" s="634"/>
    </row>
    <row r="10" spans="2:11">
      <c r="B10" s="633"/>
      <c r="C10" s="613"/>
      <c r="D10" s="613"/>
      <c r="E10" s="613"/>
      <c r="F10" s="625" t="s">
        <v>203</v>
      </c>
      <c r="G10" s="625" t="s">
        <v>204</v>
      </c>
      <c r="H10" s="635" t="s">
        <v>205</v>
      </c>
    </row>
    <row r="11" spans="2:11">
      <c r="B11" s="633"/>
      <c r="C11" s="613"/>
      <c r="D11" s="613"/>
      <c r="E11" s="613"/>
      <c r="F11" s="613"/>
      <c r="G11" s="613"/>
      <c r="H11" s="634"/>
    </row>
    <row r="12" spans="2:11">
      <c r="B12" s="636"/>
      <c r="C12" s="614"/>
      <c r="D12" s="614"/>
      <c r="E12" s="614"/>
      <c r="F12" s="614"/>
      <c r="G12" s="614"/>
      <c r="H12" s="637"/>
    </row>
    <row r="13" spans="2:11">
      <c r="B13" s="631">
        <v>4</v>
      </c>
      <c r="C13" s="612">
        <v>5</v>
      </c>
      <c r="D13" s="618">
        <v>6</v>
      </c>
      <c r="E13" s="612">
        <v>7</v>
      </c>
      <c r="F13" s="618">
        <v>8</v>
      </c>
      <c r="G13" s="612">
        <v>9</v>
      </c>
      <c r="H13" s="638">
        <v>10</v>
      </c>
    </row>
    <row r="14" spans="2:11">
      <c r="B14" s="633"/>
      <c r="C14" s="613"/>
      <c r="D14" s="615"/>
      <c r="E14" s="613"/>
      <c r="F14" s="626" t="s">
        <v>208</v>
      </c>
      <c r="G14" s="613"/>
      <c r="H14" s="639"/>
    </row>
    <row r="15" spans="2:11">
      <c r="B15" s="640" t="s">
        <v>200</v>
      </c>
      <c r="C15" s="625" t="s">
        <v>202</v>
      </c>
      <c r="D15" s="619" t="s">
        <v>192</v>
      </c>
      <c r="E15" s="625" t="s">
        <v>200</v>
      </c>
      <c r="F15" s="619" t="s">
        <v>191</v>
      </c>
      <c r="G15" s="625" t="s">
        <v>200</v>
      </c>
      <c r="H15" s="641"/>
    </row>
    <row r="16" spans="2:11">
      <c r="B16" s="633"/>
      <c r="C16" s="613"/>
      <c r="D16" s="615"/>
      <c r="E16" s="613"/>
      <c r="F16" s="620"/>
      <c r="G16" s="613"/>
      <c r="H16" s="639"/>
    </row>
    <row r="17" spans="2:8">
      <c r="B17" s="636"/>
      <c r="C17" s="614"/>
      <c r="D17" s="616"/>
      <c r="E17" s="614"/>
      <c r="F17" s="621"/>
      <c r="G17" s="614"/>
      <c r="H17" s="642"/>
    </row>
    <row r="18" spans="2:8">
      <c r="B18" s="631">
        <v>11</v>
      </c>
      <c r="C18" s="612">
        <v>12</v>
      </c>
      <c r="D18" s="612">
        <v>13</v>
      </c>
      <c r="E18" s="612">
        <v>14</v>
      </c>
      <c r="F18" s="617">
        <v>15</v>
      </c>
      <c r="G18" s="617">
        <v>16</v>
      </c>
      <c r="H18" s="638">
        <v>17</v>
      </c>
    </row>
    <row r="19" spans="2:8">
      <c r="B19" s="633"/>
      <c r="C19" s="613"/>
      <c r="D19" s="613"/>
      <c r="E19" s="613"/>
      <c r="F19" s="622"/>
      <c r="G19" s="622"/>
      <c r="H19" s="643" t="s">
        <v>209</v>
      </c>
    </row>
    <row r="20" spans="2:8">
      <c r="B20" s="640" t="s">
        <v>200</v>
      </c>
      <c r="C20" s="625" t="s">
        <v>200</v>
      </c>
      <c r="D20" s="625" t="s">
        <v>200</v>
      </c>
      <c r="E20" s="625" t="s">
        <v>200</v>
      </c>
      <c r="F20" s="624" t="s">
        <v>201</v>
      </c>
      <c r="G20" s="624" t="s">
        <v>201</v>
      </c>
      <c r="H20" s="641"/>
    </row>
    <row r="21" spans="2:8">
      <c r="B21" s="633"/>
      <c r="C21" s="613"/>
      <c r="D21" s="613"/>
      <c r="E21" s="625" t="s">
        <v>206</v>
      </c>
      <c r="F21" s="622"/>
      <c r="G21" s="622"/>
      <c r="H21" s="641"/>
    </row>
    <row r="22" spans="2:8">
      <c r="B22" s="636"/>
      <c r="C22" s="614"/>
      <c r="D22" s="614"/>
      <c r="E22" s="614"/>
      <c r="F22" s="623"/>
      <c r="G22" s="623"/>
      <c r="H22" s="642"/>
    </row>
    <row r="23" spans="2:8">
      <c r="B23" s="631">
        <v>18</v>
      </c>
      <c r="C23" s="612">
        <v>19</v>
      </c>
      <c r="D23" s="612">
        <v>20</v>
      </c>
      <c r="E23" s="618">
        <v>21</v>
      </c>
      <c r="F23" s="612">
        <v>22</v>
      </c>
      <c r="G23" s="618">
        <v>23</v>
      </c>
      <c r="H23" s="638">
        <v>24</v>
      </c>
    </row>
    <row r="24" spans="2:8">
      <c r="B24" s="633"/>
      <c r="C24" s="613"/>
      <c r="D24" s="613"/>
      <c r="E24" s="626" t="s">
        <v>208</v>
      </c>
      <c r="F24" s="613"/>
      <c r="G24" s="626" t="s">
        <v>208</v>
      </c>
      <c r="H24" s="639"/>
    </row>
    <row r="25" spans="2:8">
      <c r="B25" s="640" t="s">
        <v>200</v>
      </c>
      <c r="C25" s="625" t="s">
        <v>200</v>
      </c>
      <c r="D25" s="625" t="s">
        <v>200</v>
      </c>
      <c r="E25" s="619" t="s">
        <v>191</v>
      </c>
      <c r="F25" s="625" t="s">
        <v>200</v>
      </c>
      <c r="G25" s="619" t="s">
        <v>191</v>
      </c>
      <c r="H25" s="641"/>
    </row>
    <row r="26" spans="2:8">
      <c r="B26" s="633"/>
      <c r="C26" s="613"/>
      <c r="D26" s="613"/>
      <c r="E26" s="619"/>
      <c r="F26" s="613"/>
      <c r="G26" s="620"/>
      <c r="H26" s="639"/>
    </row>
    <row r="27" spans="2:8">
      <c r="B27" s="636"/>
      <c r="C27" s="614"/>
      <c r="D27" s="614"/>
      <c r="E27" s="621"/>
      <c r="F27" s="614"/>
      <c r="G27" s="621"/>
      <c r="H27" s="642"/>
    </row>
    <row r="28" spans="2:8">
      <c r="B28" s="631">
        <v>25</v>
      </c>
      <c r="C28" s="612">
        <v>26</v>
      </c>
      <c r="D28" s="612">
        <v>27</v>
      </c>
      <c r="E28" s="618">
        <v>28</v>
      </c>
      <c r="F28" s="612">
        <v>29</v>
      </c>
      <c r="G28" s="617">
        <v>30</v>
      </c>
      <c r="H28" s="638">
        <v>31</v>
      </c>
    </row>
    <row r="29" spans="2:8">
      <c r="B29" s="633"/>
      <c r="C29" s="613"/>
      <c r="D29" s="613"/>
      <c r="E29" s="626" t="s">
        <v>208</v>
      </c>
      <c r="F29" s="613"/>
      <c r="G29" s="627"/>
      <c r="H29" s="643" t="s">
        <v>207</v>
      </c>
    </row>
    <row r="30" spans="2:8">
      <c r="B30" s="640" t="s">
        <v>200</v>
      </c>
      <c r="C30" s="625" t="s">
        <v>200</v>
      </c>
      <c r="D30" s="625" t="s">
        <v>200</v>
      </c>
      <c r="E30" s="619" t="s">
        <v>191</v>
      </c>
      <c r="F30" s="625" t="s">
        <v>200</v>
      </c>
      <c r="G30" s="624" t="s">
        <v>191</v>
      </c>
      <c r="H30" s="641"/>
    </row>
    <row r="31" spans="2:8">
      <c r="B31" s="633"/>
      <c r="C31" s="613"/>
      <c r="D31" s="613"/>
      <c r="E31" s="620"/>
      <c r="F31" s="625" t="s">
        <v>206</v>
      </c>
      <c r="G31" s="622"/>
      <c r="H31" s="639"/>
    </row>
    <row r="32" spans="2:8" ht="13" thickBot="1">
      <c r="B32" s="644"/>
      <c r="C32" s="645"/>
      <c r="D32" s="645"/>
      <c r="E32" s="646"/>
      <c r="F32" s="645"/>
      <c r="G32" s="647"/>
      <c r="H32" s="648"/>
    </row>
    <row r="33" ht="13" thickTop="1"/>
  </sheetData>
  <mergeCells count="1">
    <mergeCell ref="B5:H6"/>
  </mergeCells>
  <phoneticPr fontId="7" type="noConversion"/>
  <conditionalFormatting sqref="F31">
    <cfRule type="iconSet" priority="1">
      <iconSet iconSet="3ArrowsGray">
        <cfvo type="percent" val="0"/>
        <cfvo type="percent" val="33"/>
        <cfvo type="percent" val="67"/>
      </iconSet>
    </cfRule>
  </conditionalFormatting>
  <pageMargins left="0.75000000000000011" right="0.75000000000000011" top="1" bottom="1" header="0.5" footer="0.5"/>
  <colBreaks count="2" manualBreakCount="2">
    <brk id="8" max="1048575" man="1"/>
    <brk id="9" max="1048575" man="1"/>
  </colBreaks>
  <drawing r:id="rId1"/>
  <extLst>
    <ext xmlns:mx="http://schemas.microsoft.com/office/mac/excel/2008/main" uri="{64002731-A6B0-56B0-2670-7721B7C09600}">
      <mx:PLV Mode="0" OnePage="0" WScale="100"/>
    </ext>
  </extLst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Z86"/>
  <sheetViews>
    <sheetView showRuler="0" zoomScale="70" zoomScaleNormal="70" zoomScalePageLayoutView="70" workbookViewId="0">
      <selection activeCell="N60" sqref="N60"/>
    </sheetView>
  </sheetViews>
  <sheetFormatPr baseColWidth="10" defaultRowHeight="12" x14ac:dyDescent="0"/>
  <cols>
    <col min="1" max="1" width="11" bestFit="1" customWidth="1"/>
    <col min="2" max="2" width="22.83203125" customWidth="1"/>
    <col min="3" max="7" width="11" bestFit="1" customWidth="1"/>
    <col min="8" max="8" width="10.5" customWidth="1"/>
    <col min="9" max="10" width="11" bestFit="1" customWidth="1"/>
    <col min="11" max="11" width="11.83203125" bestFit="1" customWidth="1"/>
    <col min="12" max="12" width="12.6640625" customWidth="1"/>
    <col min="13" max="18" width="11" bestFit="1" customWidth="1"/>
    <col min="19" max="19" width="11" customWidth="1"/>
    <col min="20" max="22" width="11" bestFit="1" customWidth="1"/>
    <col min="23" max="23" width="15.83203125" customWidth="1"/>
    <col min="24" max="24" width="15.5" customWidth="1"/>
    <col min="25" max="25" width="11" bestFit="1" customWidth="1"/>
    <col min="26" max="26" width="14.83203125" customWidth="1"/>
  </cols>
  <sheetData>
    <row r="2" spans="1:24" ht="41" customHeight="1">
      <c r="C2" s="312" t="s">
        <v>164</v>
      </c>
    </row>
    <row r="13" spans="1:24" ht="7" customHeight="1" thickBot="1">
      <c r="A13" s="582"/>
      <c r="B13" s="582"/>
      <c r="C13" s="582"/>
      <c r="D13" s="582"/>
      <c r="E13" s="582"/>
      <c r="F13" s="582"/>
      <c r="G13" s="582"/>
      <c r="H13" s="582"/>
      <c r="I13" s="582"/>
      <c r="J13" s="582"/>
      <c r="K13" s="582"/>
      <c r="L13" s="582"/>
      <c r="M13" s="582"/>
      <c r="N13" s="582"/>
      <c r="O13" s="582"/>
      <c r="P13" s="582"/>
      <c r="Q13" s="582"/>
      <c r="R13" s="582"/>
      <c r="S13" s="582"/>
      <c r="T13" s="582"/>
      <c r="U13" s="582"/>
      <c r="V13" s="582"/>
      <c r="W13" s="582"/>
      <c r="X13" s="582"/>
    </row>
    <row r="14" spans="1:24" ht="25" customHeight="1" thickTop="1">
      <c r="A14" s="580"/>
      <c r="B14" s="1245" t="s">
        <v>178</v>
      </c>
      <c r="C14" s="1246"/>
      <c r="D14" s="1246"/>
      <c r="E14" s="1247"/>
      <c r="F14" s="1242" t="s">
        <v>177</v>
      </c>
      <c r="G14" s="1248"/>
      <c r="H14" s="1249" t="s">
        <v>175</v>
      </c>
      <c r="I14" s="1243"/>
      <c r="J14" s="1243"/>
      <c r="K14" s="1244"/>
      <c r="L14" s="1242" t="s">
        <v>176</v>
      </c>
      <c r="M14" s="1243"/>
      <c r="N14" s="1243"/>
      <c r="O14" s="1243"/>
      <c r="P14" s="1244"/>
      <c r="Q14" s="1242" t="s">
        <v>171</v>
      </c>
      <c r="R14" s="1243"/>
      <c r="S14" s="1243"/>
      <c r="T14" s="1244"/>
      <c r="U14" s="1242" t="s">
        <v>172</v>
      </c>
      <c r="V14" s="1243"/>
      <c r="W14" s="1243"/>
      <c r="X14" s="1244"/>
    </row>
    <row r="15" spans="1:24" ht="17">
      <c r="A15" s="242" t="s">
        <v>16</v>
      </c>
      <c r="B15" s="565" t="s">
        <v>3</v>
      </c>
      <c r="C15" s="143" t="s">
        <v>17</v>
      </c>
      <c r="D15" s="169" t="s">
        <v>18</v>
      </c>
      <c r="E15" s="244" t="s">
        <v>20</v>
      </c>
      <c r="F15" s="172" t="s">
        <v>19</v>
      </c>
      <c r="G15" s="143" t="s">
        <v>24</v>
      </c>
      <c r="H15" s="144" t="s">
        <v>61</v>
      </c>
      <c r="I15" s="143" t="s">
        <v>4</v>
      </c>
      <c r="J15" s="527" t="s">
        <v>6</v>
      </c>
      <c r="K15" s="169" t="s">
        <v>62</v>
      </c>
      <c r="L15" s="172" t="s">
        <v>21</v>
      </c>
      <c r="M15" s="169" t="s">
        <v>22</v>
      </c>
      <c r="N15" s="143" t="s">
        <v>23</v>
      </c>
      <c r="O15" s="143" t="s">
        <v>48</v>
      </c>
      <c r="P15" s="169" t="s">
        <v>8</v>
      </c>
      <c r="Q15" s="172" t="s">
        <v>10</v>
      </c>
      <c r="R15" s="143" t="s">
        <v>11</v>
      </c>
      <c r="S15" s="143" t="s">
        <v>25</v>
      </c>
      <c r="T15" s="283" t="s">
        <v>6</v>
      </c>
      <c r="U15" s="242" t="s">
        <v>139</v>
      </c>
      <c r="V15" s="243" t="s">
        <v>140</v>
      </c>
      <c r="W15" s="146" t="s">
        <v>141</v>
      </c>
      <c r="X15" s="244" t="s">
        <v>142</v>
      </c>
    </row>
    <row r="16" spans="1:24" ht="47" customHeight="1">
      <c r="A16" s="573">
        <f>'Oct 9 vs Concordia'!C21+'Oct 10 vs UQTR'!C21+'Oct 15 vs Guelph'!C21+'Oct 17 @ Western'!C21+'Oct 22 @ Guelph'!C21+'Oct 30 vs York'!C21+'Oct 31 @ Brock'!C21+'Nov 5 @ Laurier'!C21+'Nov 6 vs McGill'!C21+'Nov 13 @ Nipissing'!C21+'Nov 14 @ Laurentian'!C21+'Nov 20 vs Carleton'!C21+'Nov 21 vs RMC'!C21+'Nov 26 vs Laurier'!C21+'Nov 28 @ Waterloo'!C21+'Dec 4 @ UOIT'!C21+'Dec 5 @ Queen''s'!C21+'Jan 6 vs Toronto'!C21+'Jan 8 vs Waterloo'!C21+'Jan 15 @ Lakehead'!C21+'Jan 16 @ Lakehead'!C21+'Jan 21 vs Brock'!C21+'Jan 23 vs Windsor'!C21+'Jan 28 vs Guelph'!C21+'Jan 30 @ Windsor'!C21+'Feb 5 @ York'!C21+'Feb 6 @ Toronto'!C21+'Feb 10 vs Western'!C21</f>
        <v>15</v>
      </c>
      <c r="B16" s="393">
        <f>'Oct 9 vs Concordia'!D21+'Oct 10 vs UQTR'!D21+'Oct 15 vs Guelph'!D21+'Oct 17 @ Western'!D21+'Oct 22 @ Guelph'!D21+'Oct 30 vs York'!D21+'Oct 31 @ Brock'!D21+'Nov 5 @ Laurier'!D21+'Nov 6 vs McGill'!D21+'Nov 13 @ Nipissing'!D21+'Nov 14 @ Laurentian'!D21+'Nov 20 vs Carleton'!D21+'Nov 21 vs RMC'!D21+'Nov 26 vs Laurier'!D21+'Nov 28 @ Waterloo'!D21+'Dec 4 @ UOIT'!D21+'Dec 5 @ Queen''s'!D21+'Jan 6 vs Toronto'!D21+'Jan 8 vs Waterloo'!D21+'Jan 15 @ Lakehead'!D21+'Jan 16 @ Lakehead'!D21+'Jan 21 vs Brock'!D21+'Jan 23 vs Windsor'!D21+'Jan 28 vs Guelph'!D21+'Jan 30 @ Windsor'!D21+'Feb 5 @ York'!D21+'Feb 6 @ Toronto'!D21+'Feb 10 vs Western'!D21</f>
        <v>5</v>
      </c>
      <c r="C16" s="391">
        <f>'Oct 9 vs Concordia'!E21+'Oct 10 vs UQTR'!E21+'Oct 15 vs Guelph'!E21+'Oct 17 @ Western'!E21+'Oct 22 @ Guelph'!E21+'Oct 30 vs York'!E21+'Oct 31 @ Brock'!E21+'Nov 5 @ Laurier'!E21+'Nov 6 vs McGill'!E21+'Nov 13 @ Nipissing'!E21+'Nov 14 @ Laurentian'!E21+'Nov 20 vs Carleton'!E21+'Nov 21 vs RMC'!E21+'Nov 26 vs Laurier'!E21+'Nov 28 @ Waterloo'!E21+'Dec 4 @ UOIT'!E21+'Dec 5 @ Queen''s'!E21+'Jan 6 vs Toronto'!E21+'Jan 8 vs Waterloo'!E21+'Jan 15 @ Lakehead'!E21+'Jan 16 @ Lakehead'!E21+'Jan 21 vs Brock'!E21+'Jan 23 vs Windsor'!E21+'Jan 28 vs Guelph'!E21+'Jan 30 @ Windsor'!E21+'Feb 5 @ York'!E21+'Feb 6 @ Toronto'!E21+'Feb 10 vs Western'!E21</f>
        <v>3</v>
      </c>
      <c r="D16" s="392">
        <f>B16+C16</f>
        <v>8</v>
      </c>
      <c r="E16" s="394">
        <f>'Oct 9 vs Concordia'!H21+'Oct 10 vs UQTR'!H21+'Oct 15 vs Guelph'!H21+'Oct 17 @ Western'!H21+'Oct 22 @ Guelph'!H21+'Oct 30 vs York'!H21+'Oct 31 @ Brock'!H21+'Nov 5 @ Laurier'!H21+'Nov 6 vs McGill'!H21+'Nov 13 @ Nipissing'!H21+'Nov 14 @ Laurentian'!H21+'Nov 20 vs Carleton'!H21+'Nov 21 vs RMC'!H21+'Nov 26 vs Laurier'!H21+'Nov 28 @ Waterloo'!H21+'Dec 4 @ UOIT'!H21+'Dec 5 @ Queen''s'!H21+'Jan 6 vs Toronto'!H21+'Jan 8 vs Waterloo'!H21+'Jan 15 @ Lakehead'!H21+'Jan 16 @ Lakehead'!H21+'Jan 21 vs Brock'!H21+'Jan 23 vs Windsor'!H21+'Jan 28 vs Guelph'!H21+'Jan 30 @ Windsor'!H21+'Feb 5 @ York'!H21+'Feb 6 @ Toronto'!H21+'Feb 10 vs Western'!H21</f>
        <v>-3</v>
      </c>
      <c r="F16" s="393">
        <f>'Oct 9 vs Concordia'!G21+'Oct 10 vs UQTR'!G21+'Oct 15 vs Guelph'!G21+'Oct 17 @ Western'!G21+'Oct 22 @ Guelph'!G21+'Oct 30 vs York'!G21+'Oct 31 @ Brock'!G21+'Nov 5 @ Laurier'!G21+'Nov 6 vs McGill'!G21+'Nov 13 @ Nipissing'!G21+'Nov 14 @ Laurentian'!G21+'Nov 20 vs Carleton'!G21+'Nov 21 vs RMC'!G21+'Nov 26 vs Laurier'!G21+'Nov 28 @ Waterloo'!G21+'Dec 4 @ UOIT'!G21+'Dec 5 @ Queen''s'!G21+'Jan 6 vs Toronto'!G21+'Jan 8 vs Waterloo'!G21+'Jan 15 @ Lakehead'!G21+'Jan 16 @ Lakehead'!G21+'Jan 21 vs Brock'!G21+'Jan 23 vs Windsor'!G21+'Jan 28 vs Guelph'!G21+'Jan 30 @ Windsor'!G21+'Feb 5 @ York'!G21+'Feb 6 @ Toronto'!G21+'Feb 10 vs Western'!G21</f>
        <v>8</v>
      </c>
      <c r="G16" s="394">
        <f>'Oct 9 vs Concordia'!R21+'Oct 10 vs UQTR'!R21+'Oct 15 vs Guelph'!R21+'Oct 17 @ Western'!R21+'Oct 22 @ Guelph'!R21+'Oct 30 vs York'!R21+'Oct 31 @ Brock'!R21+'Nov 5 @ Laurier'!R21+'Nov 6 vs McGill'!R21+'Nov 13 @ Nipissing'!R21+'Nov 14 @ Laurentian'!R21+'Nov 20 vs Carleton'!R21+'Nov 21 vs RMC'!R21+'Nov 26 vs Laurier'!R21+'Nov 28 @ Waterloo'!R21+'Dec 4 @ UOIT'!R21+'Dec 5 @ Queen''s'!R21+'Jan 6 vs Toronto'!R21+'Jan 8 vs Waterloo'!R21+'Jan 15 @ Lakehead'!R21+'Jan 16 @ Lakehead'!R21+'Jan 21 vs Brock'!R21+'Jan 23 vs Windsor'!R21+'Jan 28 vs Guelph'!R21+'Jan 30 @ Windsor'!R21+'Feb 5 @ York'!R21+'Feb 6 @ Toronto'!R21+'Feb 10 vs Western'!R21</f>
        <v>17</v>
      </c>
      <c r="H16" s="391">
        <f>'Oct 9 vs Concordia'!I21+'Oct 10 vs UQTR'!I21+'Oct 15 vs Guelph'!I21+'Oct 17 @ Western'!I21+'Oct 22 @ Guelph'!I21+'Oct 30 vs York'!I21+'Oct 31 @ Brock'!I21+'Nov 5 @ Laurier'!I21+'Nov 6 vs McGill'!I21+'Nov 13 @ Nipissing'!I21+'Nov 14 @ Laurentian'!I21+'Nov 20 vs Carleton'!I21+'Nov 21 vs RMC'!I21+'Nov 26 vs Laurier'!I21+'Nov 28 @ Waterloo'!I21+'Dec 4 @ UOIT'!I21+'Dec 5 @ Queen''s'!I21+'Jan 6 vs Toronto'!I21+'Jan 8 vs Waterloo'!I21+'Jan 15 @ Lakehead'!I21+'Jan 16 @ Lakehead'!I21+'Jan 21 vs Brock'!I21+'Jan 23 vs Windsor'!I21+'Jan 28 vs Guelph'!I21+'Jan 30 @ Windsor'!I21+'Feb 5 @ York'!I21+'Feb 6 @ Toronto'!I21+'Feb 10 vs Western'!I21</f>
        <v>36</v>
      </c>
      <c r="I16" s="391">
        <f>'Oct 9 vs Concordia'!J21+'Oct 10 vs UQTR'!J21+'Oct 15 vs Guelph'!J21+'Oct 17 @ Western'!J21+'Oct 22 @ Guelph'!J21+'Oct 30 vs York'!J21+'Oct 31 @ Brock'!J21+'Nov 5 @ Laurier'!J21+'Nov 6 vs McGill'!J21+'Nov 13 @ Nipissing'!J21+'Nov 14 @ Laurentian'!J21+'Nov 20 vs Carleton'!J21+'Nov 21 vs RMC'!J21+'Nov 26 vs Laurier'!J21+'Nov 28 @ Waterloo'!J21+'Dec 4 @ UOIT'!J21+'Dec 5 @ Queen''s'!J21+'Jan 6 vs Toronto'!J21+'Jan 8 vs Waterloo'!J21+'Jan 15 @ Lakehead'!J21+'Jan 16 @ Lakehead'!J21+'Jan 21 vs Brock'!J21+'Jan 23 vs Windsor'!J21+'Jan 28 vs Guelph'!J21+'Jan 30 @ Windsor'!J21+'Feb 5 @ York'!J21+'Feb 6 @ Toronto'!J21+'Feb 10 vs Western'!J21</f>
        <v>29</v>
      </c>
      <c r="J16" s="570">
        <f>I16/H16</f>
        <v>0.80555555555555558</v>
      </c>
      <c r="K16" s="571">
        <f>(B16/I16)</f>
        <v>0.17241379310344829</v>
      </c>
      <c r="L16" s="393">
        <f>'Oct 9 vs Concordia'!M21+'Oct 10 vs UQTR'!M21+'Oct 15 vs Guelph'!M21+'Oct 17 @ Western'!M21+'Oct 22 @ Guelph'!M21+'Oct 30 vs York'!M21+'Oct 31 @ Brock'!M21+'Nov 5 @ Laurier'!M21+'Nov 6 vs McGill'!M21+'Nov 13 @ Nipissing'!M21+'Nov 14 @ Laurentian'!M21+'Nov 20 vs Carleton'!M21+'Nov 21 vs RMC'!M21+'Nov 26 vs Laurier'!M21+'Nov 28 @ Waterloo'!M21+'Dec 4 @ UOIT'!M21+'Dec 5 @ Queen''s'!M21+'Jan 6 vs Toronto'!M21+'Jan 8 vs Waterloo'!M21+'Jan 15 @ Lakehead'!M21+'Jan 16 @ Lakehead'!M21+'Jan 21 vs Brock'!M21+'Jan 23 vs Windsor'!M21+'Jan 28 vs Guelph'!M21+'Jan 30 @ Windsor'!M21+'Feb 5 @ York'!M21+'Feb 6 @ Toronto'!M21+'Feb 10 vs Western'!M21</f>
        <v>0</v>
      </c>
      <c r="M16" s="392">
        <f>'Oct 9 vs Concordia'!N21+'Oct 10 vs UQTR'!N21+'Oct 15 vs Guelph'!N21+'Oct 17 @ Western'!N21+'Oct 22 @ Guelph'!N21+'Oct 30 vs York'!N21+'Oct 31 @ Brock'!N21+'Nov 5 @ Laurier'!N21+'Nov 6 vs McGill'!N21+'Nov 13 @ Nipissing'!N21+'Nov 14 @ Laurentian'!N21+'Nov 20 vs Carleton'!N21+'Nov 21 vs RMC'!N21+'Nov 26 vs Laurier'!N21+'Nov 28 @ Waterloo'!N21+'Dec 4 @ UOIT'!N21+'Dec 5 @ Queen''s'!N21+'Jan 6 vs Toronto'!N21+'Jan 8 vs Waterloo'!N21+'Jan 15 @ Lakehead'!N21+'Jan 16 @ Lakehead'!N21+'Jan 21 vs Brock'!N21+'Jan 23 vs Windsor'!N21+'Jan 28 vs Guelph'!N21+'Jan 30 @ Windsor'!N21+'Feb 5 @ York'!N21+'Feb 6 @ Toronto'!N21+'Feb 10 vs Western'!N21</f>
        <v>1</v>
      </c>
      <c r="N16" s="391">
        <f>'Oct 9 vs Concordia'!O21+'Oct 10 vs UQTR'!O21+'Oct 15 vs Guelph'!O21+'Oct 17 @ Western'!O21+'Oct 22 @ Guelph'!O21+'Oct 30 vs York'!O21+'Oct 31 @ Brock'!O21+'Nov 5 @ Laurier'!O21+'Nov 6 vs McGill'!O21+'Nov 13 @ Nipissing'!O21+'Nov 14 @ Laurentian'!O21+'Nov 20 vs Carleton'!O21+'Nov 21 vs RMC'!O21+'Nov 26 vs Laurier'!O21+'Nov 28 @ Waterloo'!O21+'Dec 4 @ UOIT'!O21+'Dec 5 @ Queen''s'!O21+'Jan 6 vs Toronto'!O21+'Jan 8 vs Waterloo'!O21+'Jan 15 @ Lakehead'!O21+'Jan 16 @ Lakehead'!O21+'Jan 21 vs Brock'!O21+'Jan 23 vs Windsor'!O21+'Jan 28 vs Guelph'!O21+'Jan 30 @ Windsor'!O21+'Feb 5 @ York'!O21+'Feb 6 @ Toronto'!O21+'Feb 10 vs Western'!O21</f>
        <v>1</v>
      </c>
      <c r="O16" s="391">
        <f>'Oct 9 vs Concordia'!P21+'Oct 10 vs UQTR'!P21+'Oct 15 vs Guelph'!P21+'Oct 17 @ Western'!P21+'Oct 22 @ Guelph'!P21+'Oct 30 vs York'!P21+'Oct 31 @ Brock'!P21+'Nov 5 @ Laurier'!P21+'Nov 6 vs McGill'!P21+'Nov 13 @ Nipissing'!P21+'Nov 14 @ Laurentian'!P21+'Nov 20 vs Carleton'!P21+'Nov 21 vs RMC'!P21+'Nov 26 vs Laurier'!P21+'Nov 28 @ Waterloo'!P21+'Dec 4 @ UOIT'!P21+'Dec 5 @ Queen''s'!P21+'Jan 6 vs Toronto'!P21+'Jan 8 vs Waterloo'!P21+'Jan 15 @ Lakehead'!P21+'Jan 16 @ Lakehead'!P21+'Jan 21 vs Brock'!P21+'Jan 23 vs Windsor'!P21+'Jan 28 vs Guelph'!P21+'Jan 30 @ Windsor'!P21+'Feb 5 @ York'!P21+'Feb 6 @ Toronto'!P21+'Feb 10 vs Western'!P21</f>
        <v>1</v>
      </c>
      <c r="P16" s="392">
        <f>'Oct 9 vs Concordia'!Q21+'Oct 10 vs UQTR'!Q21+'Oct 15 vs Guelph'!Q21+'Oct 17 @ Western'!Q21+'Oct 22 @ Guelph'!Q21+'Oct 30 vs York'!Q21+'Oct 31 @ Brock'!Q21+'Nov 5 @ Laurier'!Q21+'Nov 6 vs McGill'!Q21+'Nov 13 @ Nipissing'!Q21+'Nov 14 @ Laurentian'!Q21+'Nov 20 vs Carleton'!Q21+'Nov 21 vs RMC'!Q21+'Nov 26 vs Laurier'!Q21+'Nov 28 @ Waterloo'!Q21+'Dec 4 @ UOIT'!Q21+'Dec 5 @ Queen''s'!Q21+'Jan 6 vs Toronto'!Q21+'Jan 8 vs Waterloo'!Q21+'Jan 15 @ Lakehead'!Q21+'Jan 16 @ Lakehead'!Q21+'Jan 21 vs Brock'!Q21+'Jan 23 vs Windsor'!Q21+'Jan 28 vs Guelph'!Q21+'Jan 30 @ Windsor'!Q21+'Feb 5 @ York'!Q21+'Feb 6 @ Toronto'!Q21+'Feb 10 vs Western'!Q21</f>
        <v>2</v>
      </c>
      <c r="Q16" s="393">
        <f>'Oct 9 vs Concordia'!S21+'Oct 10 vs UQTR'!S21+'Oct 15 vs Guelph'!S21+'Oct 17 @ Western'!S21+'Oct 22 @ Guelph'!S21+'Oct 30 vs York'!S21+'Oct 31 @ Brock'!S21+'Nov 5 @ Laurier'!S21+'Nov 6 vs McGill'!S21+'Nov 13 @ Nipissing'!S21+'Nov 14 @ Laurentian'!S21+'Nov 20 vs Carleton'!S21+'Nov 21 vs RMC'!S21+'Nov 26 vs Laurier'!S21+'Nov 28 @ Waterloo'!S21+'Dec 4 @ UOIT'!S21+'Dec 5 @ Queen''s'!S21+'Jan 6 vs Toronto'!S21+'Jan 8 vs Waterloo'!S21+'Jan 15 @ Lakehead'!S21+'Jan 16 @ Lakehead'!S21+'Jan 21 vs Brock'!S21+'Jan 23 vs Windsor'!S21+'Jan 28 vs Guelph'!S21+'Jan 30 @ Windsor'!S21+'Feb 5 @ York'!S21+'Feb 6 @ Toronto'!S21+'Feb 10 vs Western'!S21</f>
        <v>0</v>
      </c>
      <c r="R16" s="391">
        <f>'Oct 9 vs Concordia'!T21+'Oct 10 vs UQTR'!T21+'Oct 15 vs Guelph'!T21+'Oct 17 @ Western'!T21+'Oct 22 @ Guelph'!T21+'Oct 30 vs York'!T21+'Oct 31 @ Brock'!T21+'Nov 5 @ Laurier'!T21+'Nov 6 vs McGill'!T21+'Nov 13 @ Nipissing'!T21+'Nov 14 @ Laurentian'!T21+'Nov 20 vs Carleton'!T21+'Nov 21 vs RMC'!T21+'Nov 26 vs Laurier'!T21+'Nov 28 @ Waterloo'!T21+'Dec 4 @ UOIT'!T21+'Dec 5 @ Queen''s'!T21+'Jan 6 vs Toronto'!T21+'Jan 8 vs Waterloo'!T21+'Jan 15 @ Lakehead'!T21+'Jan 16 @ Lakehead'!T21+'Jan 21 vs Brock'!T21+'Jan 23 vs Windsor'!T21+'Jan 28 vs Guelph'!T21+'Jan 30 @ Windsor'!T21+'Feb 5 @ York'!T21+'Feb 6 @ Toronto'!T21+'Feb 10 vs Western'!T21</f>
        <v>4</v>
      </c>
      <c r="S16" s="391">
        <f>Q16+R16</f>
        <v>4</v>
      </c>
      <c r="T16" s="572">
        <f>Q16/S16</f>
        <v>0</v>
      </c>
      <c r="U16" s="581">
        <f>'Oct 9 vs Concordia'!W21+'Oct 10 vs UQTR'!W21+'Oct 15 vs Guelph'!W18+'Oct 17 @ Western'!W21+'Oct 22 @ Guelph'!W21+'Oct 30 vs York'!W21+'Oct 31 @ Brock'!W21+'Nov 5 @ Laurier'!W18+'Nov 6 vs McGill'!W21+'Nov 13 @ Nipissing'!W21+'Nov 14 @ Laurentian'!W9+'Nov 20 vs Carleton'!W21+'Nov 21 vs RMC'!W12+'Nov 26 vs Laurier'!W21+'Nov 28 @ Waterloo'!W21+'Dec 4 @ UOIT'!W21+'Dec 5 @ Queen''s'!W21+'Jan 6 vs Toronto'!W21+'Jan 8 vs Waterloo'!W21+'Jan 15 @ Lakehead'!W21+'Jan 16 @ Lakehead'!W21+'Jan 21 vs Brock'!W21+'Jan 23 vs Windsor'!W21+'Jan 28 vs Guelph'!W21+'Jan 30 @ Windsor'!W21+'Feb 5 @ York'!W21+'Feb 6 @ Toronto'!W21+'Feb 10 vs Western'!W21</f>
        <v>0.14206018518518518</v>
      </c>
      <c r="V16" s="390">
        <f>'Oct 9 vs Concordia'!X21+'Oct 10 vs UQTR'!X21+'Oct 15 vs Guelph'!W16+'Oct 17 @ Western'!X21+'Oct 22 @ Guelph'!X21+'Oct 30 vs York'!X21+'Oct 31 @ Brock'!X21+'Nov 5 @ Laurier'!W16+'Nov 6 vs McGill'!X21+'Nov 13 @ Nipissing'!X21+'Nov 14 @ Laurentian'!W7+'Nov 20 vs Carleton'!X21+'Nov 21 vs RMC'!W10+'Nov 26 vs Laurier'!X21+'Nov 28 @ Waterloo'!X21+'Dec 4 @ UOIT'!X21+'Dec 5 @ Queen''s'!X21+'Jan 6 vs Toronto'!X21+'Jan 8 vs Waterloo'!X21+'Jan 15 @ Lakehead'!X21+'Jan 16 @ Lakehead'!X21+'Jan 21 vs Brock'!X21+'Jan 23 vs Windsor'!X21+'Jan 28 vs Guelph'!X21+'Jan 30 @ Windsor'!X21+'Feb 5 @ York'!X21+'Feb 6 @ Toronto'!X21+'Feb 10 vs Western'!X21</f>
        <v>83</v>
      </c>
      <c r="W16" s="391">
        <f>'Oct 9 vs Concordia'!Y21+'Oct 10 vs UQTR'!Y21+'Oct 15 vs Guelph'!W16+'Oct 17 @ Western'!Y21+'Oct 22 @ Guelph'!Y21+'Oct 30 vs York'!Y21+'Oct 31 @ Brock'!Y21+'Nov 5 @ Laurier'!W16+'Nov 6 vs McGill'!Y21+'Nov 13 @ Nipissing'!Y21+'Nov 14 @ Laurentian'!W7+'Nov 20 vs Carleton'!Y21+'Nov 21 vs RMC'!W10+'Nov 26 vs Laurier'!Y21+'Nov 28 @ Waterloo'!Y21+'Dec 4 @ UOIT'!Y21+'Dec 5 @ Queen''s'!Y21+'Jan 6 vs Toronto'!Y21+'Jan 8 vs Waterloo'!Y21+'Jan 15 @ Lakehead'!Y21+'Jan 16 @ Lakehead'!Y21+'Jan 21 vs Brock'!Y21+'Jan 23 vs Windsor'!Y21+'Jan 28 vs Guelph'!Y21+'Jan 30 @ Windsor'!Y21+'Feb 5 @ York'!Y21+'Feb 6 @ Toronto'!Y21+'Feb 10 vs Western'!Y21</f>
        <v>91</v>
      </c>
      <c r="X16" s="395">
        <f>SUM(V16-W16)</f>
        <v>-8</v>
      </c>
    </row>
    <row r="17" spans="1:26" ht="18" thickBot="1">
      <c r="A17" s="574"/>
      <c r="B17" s="566"/>
      <c r="C17" s="567"/>
      <c r="D17" s="568"/>
      <c r="E17" s="569"/>
      <c r="F17" s="566"/>
      <c r="G17" s="569"/>
      <c r="H17" s="567"/>
      <c r="I17" s="567"/>
      <c r="J17" s="575"/>
      <c r="K17" s="576"/>
      <c r="L17" s="566"/>
      <c r="M17" s="568"/>
      <c r="N17" s="567"/>
      <c r="O17" s="567"/>
      <c r="P17" s="568"/>
      <c r="Q17" s="566"/>
      <c r="R17" s="567"/>
      <c r="S17" s="567"/>
      <c r="T17" s="577"/>
      <c r="U17" s="578"/>
      <c r="V17" s="566"/>
      <c r="W17" s="567"/>
      <c r="X17" s="579"/>
    </row>
    <row r="18" spans="1:26" ht="18" thickTop="1">
      <c r="A18" s="430"/>
      <c r="B18" s="560"/>
      <c r="C18" s="428"/>
      <c r="D18" s="428"/>
      <c r="E18" s="428"/>
      <c r="F18" s="428"/>
      <c r="G18" s="428"/>
      <c r="H18" s="428"/>
      <c r="I18" s="428"/>
      <c r="J18" s="428"/>
      <c r="K18" s="561"/>
      <c r="L18" s="562"/>
      <c r="M18" s="428"/>
      <c r="N18" s="428"/>
      <c r="O18" s="428"/>
      <c r="P18" s="428"/>
      <c r="Q18" s="428"/>
      <c r="R18" s="428"/>
      <c r="S18" s="428"/>
      <c r="T18" s="428"/>
      <c r="U18" s="428"/>
      <c r="V18" s="563"/>
      <c r="W18" s="564"/>
      <c r="X18" s="428"/>
      <c r="Y18" s="428"/>
      <c r="Z18" s="428"/>
    </row>
    <row r="19" spans="1:26" ht="17">
      <c r="A19" s="430"/>
      <c r="B19" s="560"/>
      <c r="C19" s="428"/>
      <c r="D19" s="428"/>
      <c r="E19" s="428"/>
      <c r="F19" s="428"/>
      <c r="G19" s="428"/>
      <c r="H19" s="428"/>
      <c r="I19" s="428"/>
      <c r="J19" s="428"/>
      <c r="K19" s="561"/>
      <c r="L19" s="562"/>
      <c r="M19" s="428"/>
      <c r="N19" s="428"/>
      <c r="O19" s="428"/>
      <c r="P19" s="428"/>
      <c r="Q19" s="428"/>
      <c r="R19" s="428"/>
      <c r="S19" s="428"/>
      <c r="T19" s="428"/>
      <c r="U19" s="428"/>
      <c r="V19" s="563"/>
      <c r="W19" s="564"/>
      <c r="X19" s="428"/>
      <c r="Y19" s="428"/>
      <c r="Z19" s="428"/>
    </row>
    <row r="20" spans="1:26" ht="17">
      <c r="A20" s="430"/>
      <c r="B20" s="560"/>
      <c r="C20" s="428"/>
      <c r="D20" s="428"/>
      <c r="E20" s="428"/>
      <c r="F20" s="428"/>
      <c r="G20" s="428"/>
      <c r="H20" s="428"/>
      <c r="I20" s="428"/>
      <c r="J20" s="428"/>
      <c r="K20" s="561"/>
      <c r="L20" s="562"/>
      <c r="M20" s="428"/>
      <c r="N20" s="428"/>
      <c r="O20" s="428"/>
      <c r="P20" s="428"/>
      <c r="Q20" s="428"/>
      <c r="R20" s="428"/>
      <c r="S20" s="428"/>
      <c r="T20" s="428"/>
      <c r="U20" s="428"/>
      <c r="V20" s="563"/>
      <c r="W20" s="564"/>
      <c r="X20" s="428"/>
      <c r="Y20" s="428"/>
      <c r="Z20" s="428"/>
    </row>
    <row r="56" spans="1:26" ht="17">
      <c r="A56" s="293" t="s">
        <v>145</v>
      </c>
      <c r="B56" s="292"/>
      <c r="C56" s="292"/>
      <c r="D56" s="292"/>
      <c r="E56" s="292"/>
      <c r="F56" s="292"/>
      <c r="G56" s="292"/>
      <c r="H56" s="292"/>
      <c r="I56" s="292"/>
      <c r="J56" s="292"/>
      <c r="K56" s="292"/>
      <c r="L56" s="292"/>
      <c r="M56" s="292"/>
      <c r="N56" s="292"/>
      <c r="O56" s="292"/>
      <c r="P56" s="292"/>
      <c r="Q56" s="292"/>
      <c r="R56" s="292"/>
      <c r="S56" s="292"/>
      <c r="T56" s="292"/>
      <c r="U56" s="292"/>
      <c r="V56" s="292"/>
      <c r="W56" s="292"/>
      <c r="X56" s="292"/>
      <c r="Y56" s="292"/>
      <c r="Z56" s="292"/>
    </row>
    <row r="57" spans="1:26" ht="17">
      <c r="A57" s="294" t="s">
        <v>146</v>
      </c>
      <c r="B57" s="295" t="s">
        <v>147</v>
      </c>
      <c r="C57" s="296" t="s">
        <v>16</v>
      </c>
      <c r="D57" s="297"/>
      <c r="E57" s="297"/>
      <c r="F57" s="298"/>
      <c r="G57" s="299"/>
      <c r="H57" s="297"/>
      <c r="I57" s="297"/>
      <c r="J57" s="298"/>
      <c r="K57" s="300"/>
      <c r="L57" s="301"/>
      <c r="M57" s="297"/>
      <c r="N57" s="298"/>
      <c r="O57" s="299"/>
      <c r="P57" s="297"/>
      <c r="Q57" s="297"/>
      <c r="R57" s="302"/>
      <c r="S57" s="296"/>
      <c r="T57" s="297"/>
      <c r="U57" s="297"/>
      <c r="V57" s="303"/>
      <c r="W57" s="304"/>
      <c r="X57" s="299"/>
      <c r="Y57" s="297"/>
      <c r="Z57" s="305"/>
    </row>
    <row r="58" spans="1:26" ht="17">
      <c r="A58" s="306">
        <v>1</v>
      </c>
      <c r="B58" s="310" t="s">
        <v>148</v>
      </c>
      <c r="C58" s="162">
        <f>'Oct 9 vs Concordia'!C21</f>
        <v>1</v>
      </c>
      <c r="D58" s="150">
        <f>'Oct 9 vs Concordia'!D21</f>
        <v>0</v>
      </c>
      <c r="E58" s="150">
        <f>'Oct 9 vs Concordia'!E21</f>
        <v>0</v>
      </c>
      <c r="F58" s="170">
        <f>'Oct 9 vs Concordia'!F21</f>
        <v>0</v>
      </c>
      <c r="G58" s="174">
        <f>'Oct 9 vs Concordia'!G21</f>
        <v>0</v>
      </c>
      <c r="H58" s="150">
        <f>'Oct 9 vs Concordia'!H21</f>
        <v>-2</v>
      </c>
      <c r="I58" s="150">
        <f>'Oct 9 vs Concordia'!I21</f>
        <v>2</v>
      </c>
      <c r="J58" s="170">
        <f>'Oct 9 vs Concordia'!J21</f>
        <v>1</v>
      </c>
      <c r="K58" s="177">
        <f>'Oct 9 vs Concordia'!K21</f>
        <v>0.5</v>
      </c>
      <c r="L58" s="151">
        <f>'Oct 9 vs Concordia'!L21</f>
        <v>0</v>
      </c>
      <c r="M58" s="150">
        <f>'Oct 9 vs Concordia'!M21</f>
        <v>0</v>
      </c>
      <c r="N58" s="170">
        <f>'Oct 9 vs Concordia'!N21</f>
        <v>0</v>
      </c>
      <c r="O58" s="174">
        <f>'Oct 9 vs Concordia'!O21</f>
        <v>0</v>
      </c>
      <c r="P58" s="150">
        <f>'Oct 9 vs Concordia'!P21</f>
        <v>0</v>
      </c>
      <c r="Q58" s="150">
        <f>'Oct 9 vs Concordia'!Q21</f>
        <v>0</v>
      </c>
      <c r="R58" s="182">
        <f>'Oct 9 vs Concordia'!R21</f>
        <v>0</v>
      </c>
      <c r="S58" s="162">
        <f>'Oct 9 vs Concordia'!S21</f>
        <v>0</v>
      </c>
      <c r="T58" s="311">
        <f>'Oct 9 vs Concordia'!T21</f>
        <v>1</v>
      </c>
      <c r="U58" s="150">
        <f>'Oct 9 vs Concordia'!U21</f>
        <v>1</v>
      </c>
      <c r="V58" s="229">
        <f>'Oct 9 vs Concordia'!V21</f>
        <v>0</v>
      </c>
      <c r="W58" s="267">
        <f>'Oct 9 vs Concordia'!W21</f>
        <v>8.9467592592592585E-3</v>
      </c>
      <c r="X58" s="174">
        <f>'Oct 9 vs Concordia'!X21</f>
        <v>6</v>
      </c>
      <c r="Y58" s="150">
        <f>'Oct 9 vs Concordia'!Y21</f>
        <v>9</v>
      </c>
      <c r="Z58" s="289">
        <f>'Oct 9 vs Concordia'!Z21</f>
        <v>-3</v>
      </c>
    </row>
    <row r="59" spans="1:26" ht="17">
      <c r="A59" s="307">
        <v>2</v>
      </c>
      <c r="B59" s="164" t="s">
        <v>149</v>
      </c>
      <c r="C59" s="162">
        <f>'Oct 10 vs UQTR'!C21</f>
        <v>1</v>
      </c>
      <c r="D59" s="150">
        <f>'Oct 10 vs UQTR'!D21</f>
        <v>0</v>
      </c>
      <c r="E59" s="150">
        <f>'Oct 10 vs UQTR'!E21</f>
        <v>0</v>
      </c>
      <c r="F59" s="170">
        <f>'Oct 10 vs UQTR'!F21</f>
        <v>0</v>
      </c>
      <c r="G59" s="174">
        <f>'Oct 10 vs UQTR'!G21</f>
        <v>0</v>
      </c>
      <c r="H59" s="150">
        <f>'Oct 10 vs UQTR'!H21</f>
        <v>0</v>
      </c>
      <c r="I59" s="150">
        <f>'Oct 10 vs UQTR'!I21</f>
        <v>4</v>
      </c>
      <c r="J59" s="170">
        <f>'Oct 10 vs UQTR'!J21</f>
        <v>3</v>
      </c>
      <c r="K59" s="177">
        <f>'Oct 10 vs UQTR'!K21</f>
        <v>0.75</v>
      </c>
      <c r="L59" s="151">
        <f>'Oct 10 vs UQTR'!L21</f>
        <v>0</v>
      </c>
      <c r="M59" s="150">
        <f>'Oct 10 vs UQTR'!M21</f>
        <v>0</v>
      </c>
      <c r="N59" s="170">
        <f>'Oct 10 vs UQTR'!N21</f>
        <v>0</v>
      </c>
      <c r="O59" s="174">
        <f>'Oct 10 vs UQTR'!O21</f>
        <v>0</v>
      </c>
      <c r="P59" s="150">
        <f>'Oct 10 vs UQTR'!P21</f>
        <v>0</v>
      </c>
      <c r="Q59" s="150">
        <f>'Oct 10 vs UQTR'!Q21</f>
        <v>0</v>
      </c>
      <c r="R59" s="182">
        <f>'Oct 10 vs UQTR'!R21</f>
        <v>5</v>
      </c>
      <c r="S59" s="162">
        <f>'Oct 10 vs UQTR'!S21</f>
        <v>0</v>
      </c>
      <c r="T59" s="311">
        <f>'Oct 10 vs UQTR'!T21</f>
        <v>0</v>
      </c>
      <c r="U59" s="150">
        <f>'Oct 10 vs UQTR'!U21</f>
        <v>0</v>
      </c>
      <c r="V59" s="229" t="e">
        <f>'Oct 10 vs UQTR'!V21</f>
        <v>#DIV/0!</v>
      </c>
      <c r="W59" s="267">
        <f>'Oct 10 vs UQTR'!W21</f>
        <v>9.9074074074074082E-3</v>
      </c>
      <c r="X59" s="174">
        <f>'Oct 10 vs UQTR'!X21</f>
        <v>11</v>
      </c>
      <c r="Y59" s="150">
        <f>'Oct 10 vs UQTR'!Y21</f>
        <v>3</v>
      </c>
      <c r="Z59" s="289">
        <f>'Oct 10 vs UQTR'!Z21</f>
        <v>8</v>
      </c>
    </row>
    <row r="60" spans="1:26" ht="17">
      <c r="A60" s="306">
        <v>3</v>
      </c>
      <c r="B60" s="165" t="s">
        <v>150</v>
      </c>
      <c r="C60" s="162">
        <f>'Oct 15 vs Guelph'!C21</f>
        <v>1</v>
      </c>
      <c r="D60" s="150"/>
      <c r="E60" s="150"/>
      <c r="F60" s="170"/>
      <c r="G60" s="174"/>
      <c r="H60" s="150"/>
      <c r="I60" s="150"/>
      <c r="J60" s="170"/>
      <c r="K60" s="177"/>
      <c r="L60" s="151"/>
      <c r="M60" s="150"/>
      <c r="N60" s="170"/>
      <c r="O60" s="174"/>
      <c r="P60" s="150"/>
      <c r="Q60" s="150"/>
      <c r="R60" s="182"/>
      <c r="S60" s="162"/>
      <c r="T60" s="150"/>
      <c r="U60" s="150"/>
      <c r="V60" s="229"/>
      <c r="W60" s="267"/>
      <c r="X60" s="174"/>
      <c r="Y60" s="150"/>
      <c r="Z60" s="289"/>
    </row>
    <row r="61" spans="1:26" ht="17">
      <c r="A61" s="307">
        <v>4</v>
      </c>
      <c r="B61" s="164" t="s">
        <v>165</v>
      </c>
      <c r="C61" s="161">
        <f>'Oct 17 @ Western'!C21</f>
        <v>1</v>
      </c>
      <c r="D61" s="23"/>
      <c r="E61" s="23"/>
      <c r="F61" s="79"/>
      <c r="G61" s="173"/>
      <c r="H61" s="23"/>
      <c r="I61" s="23"/>
      <c r="J61" s="79"/>
      <c r="K61" s="176"/>
      <c r="L61" s="67"/>
      <c r="M61" s="23"/>
      <c r="N61" s="79"/>
      <c r="O61" s="173"/>
      <c r="P61" s="23"/>
      <c r="Q61" s="23"/>
      <c r="R61" s="181"/>
      <c r="S61" s="161"/>
      <c r="T61" s="23"/>
      <c r="U61" s="23"/>
      <c r="V61" s="228"/>
      <c r="W61" s="266"/>
      <c r="X61" s="173"/>
      <c r="Y61" s="23"/>
      <c r="Z61" s="290"/>
    </row>
    <row r="62" spans="1:26" ht="17">
      <c r="A62" s="306">
        <v>5</v>
      </c>
      <c r="B62" s="165" t="s">
        <v>151</v>
      </c>
      <c r="C62" s="162">
        <f>'Oct 22 @ Guelph'!C21</f>
        <v>1</v>
      </c>
      <c r="D62" s="150"/>
      <c r="E62" s="150"/>
      <c r="F62" s="170"/>
      <c r="G62" s="174"/>
      <c r="H62" s="150"/>
      <c r="I62" s="150"/>
      <c r="J62" s="170"/>
      <c r="K62" s="177"/>
      <c r="L62" s="151"/>
      <c r="M62" s="150"/>
      <c r="N62" s="170"/>
      <c r="O62" s="174"/>
      <c r="P62" s="150"/>
      <c r="Q62" s="150"/>
      <c r="R62" s="182"/>
      <c r="S62" s="162"/>
      <c r="T62" s="150"/>
      <c r="U62" s="150"/>
      <c r="V62" s="229"/>
      <c r="W62" s="267"/>
      <c r="X62" s="174"/>
      <c r="Y62" s="150"/>
      <c r="Z62" s="289"/>
    </row>
    <row r="63" spans="1:26" ht="17">
      <c r="A63" s="307">
        <v>6</v>
      </c>
      <c r="B63" s="164" t="s">
        <v>152</v>
      </c>
      <c r="C63" s="161">
        <f>'Oct 30 vs York'!C21</f>
        <v>1</v>
      </c>
      <c r="D63" s="23"/>
      <c r="E63" s="23"/>
      <c r="F63" s="79"/>
      <c r="G63" s="173"/>
      <c r="H63" s="23"/>
      <c r="I63" s="23"/>
      <c r="J63" s="79"/>
      <c r="K63" s="176"/>
      <c r="L63" s="67"/>
      <c r="M63" s="23"/>
      <c r="N63" s="79"/>
      <c r="O63" s="173"/>
      <c r="P63" s="23"/>
      <c r="Q63" s="23"/>
      <c r="R63" s="181"/>
      <c r="S63" s="161"/>
      <c r="T63" s="23"/>
      <c r="U63" s="23"/>
      <c r="V63" s="228"/>
      <c r="W63" s="266"/>
      <c r="X63" s="173"/>
      <c r="Y63" s="23"/>
      <c r="Z63" s="290"/>
    </row>
    <row r="64" spans="1:26" ht="17">
      <c r="A64" s="306">
        <v>7</v>
      </c>
      <c r="B64" s="165" t="s">
        <v>153</v>
      </c>
      <c r="C64" s="162">
        <f>'Oct 31 @ Brock'!C21</f>
        <v>1</v>
      </c>
      <c r="D64" s="150"/>
      <c r="E64" s="150"/>
      <c r="F64" s="170"/>
      <c r="G64" s="174"/>
      <c r="H64" s="150"/>
      <c r="I64" s="150"/>
      <c r="J64" s="170"/>
      <c r="K64" s="177"/>
      <c r="L64" s="151"/>
      <c r="M64" s="150"/>
      <c r="N64" s="170"/>
      <c r="O64" s="174"/>
      <c r="P64" s="150"/>
      <c r="Q64" s="150"/>
      <c r="R64" s="182"/>
      <c r="S64" s="162"/>
      <c r="T64" s="150"/>
      <c r="U64" s="150"/>
      <c r="V64" s="229"/>
      <c r="W64" s="267"/>
      <c r="X64" s="174"/>
      <c r="Y64" s="150"/>
      <c r="Z64" s="289"/>
    </row>
    <row r="65" spans="1:26" ht="17">
      <c r="A65" s="307">
        <v>8</v>
      </c>
      <c r="B65" s="164" t="s">
        <v>154</v>
      </c>
      <c r="C65" s="161">
        <f>'Nov 5 @ Laurier'!C21</f>
        <v>1</v>
      </c>
      <c r="D65" s="23"/>
      <c r="E65" s="23"/>
      <c r="F65" s="79"/>
      <c r="G65" s="173"/>
      <c r="H65" s="23"/>
      <c r="I65" s="23"/>
      <c r="J65" s="79"/>
      <c r="K65" s="176"/>
      <c r="L65" s="67"/>
      <c r="M65" s="23"/>
      <c r="N65" s="79"/>
      <c r="O65" s="173"/>
      <c r="P65" s="23"/>
      <c r="Q65" s="23"/>
      <c r="R65" s="181"/>
      <c r="S65" s="161"/>
      <c r="T65" s="23"/>
      <c r="U65" s="23"/>
      <c r="V65" s="228"/>
      <c r="W65" s="266"/>
      <c r="X65" s="173"/>
      <c r="Y65" s="23"/>
      <c r="Z65" s="290"/>
    </row>
    <row r="66" spans="1:26" ht="17">
      <c r="A66" s="306">
        <v>9</v>
      </c>
      <c r="B66" s="165" t="s">
        <v>155</v>
      </c>
      <c r="C66" s="162">
        <f>'Nov 6 vs McGill'!C21</f>
        <v>1</v>
      </c>
      <c r="D66" s="150"/>
      <c r="E66" s="150"/>
      <c r="F66" s="170"/>
      <c r="G66" s="174"/>
      <c r="H66" s="150"/>
      <c r="I66" s="150"/>
      <c r="J66" s="170"/>
      <c r="K66" s="177"/>
      <c r="L66" s="151"/>
      <c r="M66" s="150"/>
      <c r="N66" s="170"/>
      <c r="O66" s="174"/>
      <c r="P66" s="150"/>
      <c r="Q66" s="150"/>
      <c r="R66" s="182"/>
      <c r="S66" s="162"/>
      <c r="T66" s="150"/>
      <c r="U66" s="150"/>
      <c r="V66" s="229"/>
      <c r="W66" s="267"/>
      <c r="X66" s="174"/>
      <c r="Y66" s="150"/>
      <c r="Z66" s="289"/>
    </row>
    <row r="67" spans="1:26" ht="17">
      <c r="A67" s="307">
        <v>10</v>
      </c>
      <c r="B67" s="164" t="s">
        <v>156</v>
      </c>
      <c r="C67" s="161">
        <f>'Nov 13 @ Nipissing'!C21</f>
        <v>1</v>
      </c>
      <c r="D67" s="23"/>
      <c r="E67" s="23"/>
      <c r="F67" s="79"/>
      <c r="G67" s="173"/>
      <c r="H67" s="23"/>
      <c r="I67" s="23"/>
      <c r="J67" s="79"/>
      <c r="K67" s="176"/>
      <c r="L67" s="67"/>
      <c r="M67" s="23"/>
      <c r="N67" s="79"/>
      <c r="O67" s="173"/>
      <c r="P67" s="23"/>
      <c r="Q67" s="23"/>
      <c r="R67" s="181"/>
      <c r="S67" s="161"/>
      <c r="T67" s="23"/>
      <c r="U67" s="23"/>
      <c r="V67" s="228"/>
      <c r="W67" s="266"/>
      <c r="X67" s="173"/>
      <c r="Y67" s="23"/>
      <c r="Z67" s="290"/>
    </row>
    <row r="68" spans="1:26" ht="17">
      <c r="A68" s="306">
        <v>11</v>
      </c>
      <c r="B68" s="165" t="s">
        <v>157</v>
      </c>
      <c r="C68" s="162">
        <f>'Nov 14 @ Laurentian'!C21</f>
        <v>0</v>
      </c>
      <c r="D68" s="150"/>
      <c r="E68" s="150"/>
      <c r="F68" s="170"/>
      <c r="G68" s="174"/>
      <c r="H68" s="150"/>
      <c r="I68" s="150"/>
      <c r="J68" s="170"/>
      <c r="K68" s="177"/>
      <c r="L68" s="151"/>
      <c r="M68" s="150"/>
      <c r="N68" s="170"/>
      <c r="O68" s="174"/>
      <c r="P68" s="150"/>
      <c r="Q68" s="150"/>
      <c r="R68" s="182"/>
      <c r="S68" s="162"/>
      <c r="T68" s="150"/>
      <c r="U68" s="150"/>
      <c r="V68" s="229"/>
      <c r="W68" s="267"/>
      <c r="X68" s="174"/>
      <c r="Y68" s="150"/>
      <c r="Z68" s="289"/>
    </row>
    <row r="69" spans="1:26" ht="17">
      <c r="A69" s="307">
        <v>12</v>
      </c>
      <c r="B69" s="164" t="s">
        <v>158</v>
      </c>
      <c r="C69" s="161">
        <f>'Nov 20 vs Carleton'!C21</f>
        <v>0</v>
      </c>
      <c r="D69" s="23"/>
      <c r="E69" s="23"/>
      <c r="F69" s="79"/>
      <c r="G69" s="173"/>
      <c r="H69" s="23"/>
      <c r="I69" s="23"/>
      <c r="J69" s="79"/>
      <c r="K69" s="176"/>
      <c r="L69" s="67"/>
      <c r="M69" s="23"/>
      <c r="N69" s="79"/>
      <c r="O69" s="173"/>
      <c r="P69" s="23"/>
      <c r="Q69" s="23"/>
      <c r="R69" s="181"/>
      <c r="S69" s="161"/>
      <c r="T69" s="23"/>
      <c r="U69" s="23"/>
      <c r="V69" s="228"/>
      <c r="W69" s="266"/>
      <c r="X69" s="173"/>
      <c r="Y69" s="23"/>
      <c r="Z69" s="290"/>
    </row>
    <row r="70" spans="1:26" ht="17">
      <c r="A70" s="306">
        <v>13</v>
      </c>
      <c r="B70" s="165" t="s">
        <v>159</v>
      </c>
      <c r="C70" s="162">
        <f>'Nov 21 vs RMC'!C21</f>
        <v>0</v>
      </c>
      <c r="D70" s="150"/>
      <c r="E70" s="150"/>
      <c r="F70" s="170"/>
      <c r="G70" s="174"/>
      <c r="H70" s="150"/>
      <c r="I70" s="150"/>
      <c r="J70" s="170"/>
      <c r="K70" s="177"/>
      <c r="L70" s="151"/>
      <c r="M70" s="150"/>
      <c r="N70" s="170"/>
      <c r="O70" s="174"/>
      <c r="P70" s="150"/>
      <c r="Q70" s="150"/>
      <c r="R70" s="182"/>
      <c r="S70" s="162"/>
      <c r="T70" s="150"/>
      <c r="U70" s="150"/>
      <c r="V70" s="229"/>
      <c r="W70" s="267"/>
      <c r="X70" s="174"/>
      <c r="Y70" s="150"/>
      <c r="Z70" s="289"/>
    </row>
    <row r="71" spans="1:26" ht="17">
      <c r="A71" s="307">
        <v>14</v>
      </c>
      <c r="B71" s="164" t="s">
        <v>160</v>
      </c>
      <c r="C71" s="161">
        <f>'Nov 26 vs Laurier'!C21</f>
        <v>0</v>
      </c>
      <c r="D71" s="23"/>
      <c r="E71" s="23"/>
      <c r="F71" s="79"/>
      <c r="G71" s="173"/>
      <c r="H71" s="23"/>
      <c r="I71" s="23"/>
      <c r="J71" s="79"/>
      <c r="K71" s="176"/>
      <c r="L71" s="67"/>
      <c r="M71" s="23"/>
      <c r="N71" s="79"/>
      <c r="O71" s="173"/>
      <c r="P71" s="23"/>
      <c r="Q71" s="23"/>
      <c r="R71" s="181"/>
      <c r="S71" s="161"/>
      <c r="T71" s="23"/>
      <c r="U71" s="23"/>
      <c r="V71" s="228"/>
      <c r="W71" s="266"/>
      <c r="X71" s="173"/>
      <c r="Y71" s="23"/>
      <c r="Z71" s="290"/>
    </row>
    <row r="72" spans="1:26" ht="17">
      <c r="A72" s="306">
        <v>15</v>
      </c>
      <c r="B72" s="165" t="s">
        <v>161</v>
      </c>
      <c r="C72" s="162">
        <f>'Nov 28 @ Waterloo'!C21</f>
        <v>0</v>
      </c>
      <c r="D72" s="150"/>
      <c r="E72" s="150"/>
      <c r="F72" s="170"/>
      <c r="G72" s="174"/>
      <c r="H72" s="150"/>
      <c r="I72" s="150"/>
      <c r="J72" s="170"/>
      <c r="K72" s="177"/>
      <c r="L72" s="151"/>
      <c r="M72" s="150"/>
      <c r="N72" s="170"/>
      <c r="O72" s="174"/>
      <c r="P72" s="150"/>
      <c r="Q72" s="150"/>
      <c r="R72" s="182"/>
      <c r="S72" s="162"/>
      <c r="T72" s="150"/>
      <c r="U72" s="150"/>
      <c r="V72" s="229"/>
      <c r="W72" s="267"/>
      <c r="X72" s="174"/>
      <c r="Y72" s="150"/>
      <c r="Z72" s="289"/>
    </row>
    <row r="73" spans="1:26" ht="17">
      <c r="A73" s="307">
        <v>16</v>
      </c>
      <c r="B73" s="164" t="s">
        <v>162</v>
      </c>
      <c r="C73" s="161">
        <f>'Dec 4 @ UOIT'!C21</f>
        <v>0</v>
      </c>
      <c r="D73" s="23"/>
      <c r="E73" s="23"/>
      <c r="F73" s="79"/>
      <c r="G73" s="173"/>
      <c r="H73" s="23"/>
      <c r="I73" s="23"/>
      <c r="J73" s="79"/>
      <c r="K73" s="176"/>
      <c r="L73" s="67"/>
      <c r="M73" s="23"/>
      <c r="N73" s="79"/>
      <c r="O73" s="173"/>
      <c r="P73" s="23"/>
      <c r="Q73" s="23"/>
      <c r="R73" s="181"/>
      <c r="S73" s="161"/>
      <c r="T73" s="23"/>
      <c r="U73" s="23"/>
      <c r="V73" s="228"/>
      <c r="W73" s="266"/>
      <c r="X73" s="173"/>
      <c r="Y73" s="23"/>
      <c r="Z73" s="290"/>
    </row>
    <row r="74" spans="1:26" ht="17">
      <c r="A74" s="308">
        <v>17</v>
      </c>
      <c r="B74" s="165" t="s">
        <v>163</v>
      </c>
      <c r="C74" s="162">
        <f>'Dec 5 @ Queen''s'!C21</f>
        <v>0</v>
      </c>
      <c r="D74" s="150"/>
      <c r="E74" s="150"/>
      <c r="F74" s="291"/>
      <c r="G74" s="174"/>
      <c r="H74" s="150"/>
      <c r="I74" s="150"/>
      <c r="J74" s="170"/>
      <c r="K74" s="177"/>
      <c r="L74" s="151"/>
      <c r="M74" s="150"/>
      <c r="N74" s="170"/>
      <c r="O74" s="174"/>
      <c r="P74" s="150"/>
      <c r="Q74" s="150"/>
      <c r="R74" s="182"/>
      <c r="S74" s="162"/>
      <c r="T74" s="150"/>
      <c r="U74" s="150"/>
      <c r="V74" s="229"/>
      <c r="W74" s="267"/>
      <c r="X74" s="174"/>
      <c r="Y74" s="150"/>
      <c r="Z74" s="289"/>
    </row>
    <row r="75" spans="1:26" ht="17">
      <c r="A75" s="309">
        <v>18</v>
      </c>
      <c r="B75" s="167"/>
      <c r="C75" s="161">
        <f>'Oct 15 vs Guelph'!C21</f>
        <v>1</v>
      </c>
      <c r="D75" s="23"/>
      <c r="E75" s="23"/>
      <c r="F75" s="79"/>
      <c r="G75" s="173"/>
      <c r="H75" s="23"/>
      <c r="I75" s="23"/>
      <c r="J75" s="79"/>
      <c r="K75" s="176"/>
      <c r="L75" s="67"/>
      <c r="M75" s="23"/>
      <c r="N75" s="79"/>
      <c r="O75" s="173"/>
      <c r="P75" s="23"/>
      <c r="Q75" s="23"/>
      <c r="R75" s="181"/>
      <c r="S75" s="161"/>
      <c r="T75" s="23"/>
      <c r="U75" s="23"/>
      <c r="V75" s="228"/>
      <c r="W75" s="266"/>
      <c r="X75" s="173"/>
      <c r="Y75" s="23"/>
      <c r="Z75" s="276"/>
    </row>
    <row r="76" spans="1:26" ht="17">
      <c r="A76" s="306">
        <v>19</v>
      </c>
      <c r="B76" s="168"/>
      <c r="C76" s="180">
        <f>'Oct 15 vs Guelph'!C21</f>
        <v>1</v>
      </c>
      <c r="D76" s="238"/>
      <c r="E76" s="149"/>
      <c r="F76" s="171"/>
      <c r="G76" s="237"/>
      <c r="H76" s="149"/>
      <c r="I76" s="152"/>
      <c r="J76" s="171"/>
      <c r="K76" s="178"/>
      <c r="L76" s="149"/>
      <c r="M76" s="149"/>
      <c r="N76" s="179"/>
      <c r="O76" s="237"/>
      <c r="P76" s="149"/>
      <c r="Q76" s="149"/>
      <c r="R76" s="165"/>
      <c r="S76" s="180"/>
      <c r="T76" s="149"/>
      <c r="U76" s="149"/>
      <c r="V76" s="171"/>
      <c r="W76" s="267"/>
      <c r="X76" s="174"/>
      <c r="Y76" s="150"/>
      <c r="Z76" s="277"/>
    </row>
    <row r="77" spans="1:26" ht="17">
      <c r="A77" s="307">
        <v>20</v>
      </c>
      <c r="B77" s="164"/>
      <c r="C77" s="161">
        <f>'Oct 15 vs Guelph'!C21</f>
        <v>1</v>
      </c>
      <c r="D77" s="23"/>
      <c r="E77" s="23"/>
      <c r="F77" s="79"/>
      <c r="G77" s="173"/>
      <c r="H77" s="23"/>
      <c r="I77" s="23"/>
      <c r="J77" s="79"/>
      <c r="K77" s="176"/>
      <c r="L77" s="67"/>
      <c r="M77" s="23"/>
      <c r="N77" s="79"/>
      <c r="O77" s="173"/>
      <c r="P77" s="23"/>
      <c r="Q77" s="23"/>
      <c r="R77" s="181"/>
      <c r="S77" s="161"/>
      <c r="T77" s="23"/>
      <c r="U77" s="23"/>
      <c r="V77" s="228"/>
      <c r="W77" s="266"/>
      <c r="X77" s="173"/>
      <c r="Y77" s="23"/>
      <c r="Z77" s="290"/>
    </row>
    <row r="78" spans="1:26" ht="17">
      <c r="A78" s="306">
        <v>21</v>
      </c>
      <c r="B78" s="165"/>
      <c r="C78" s="162">
        <f>'Oct 15 vs Guelph'!C21</f>
        <v>1</v>
      </c>
      <c r="D78" s="150"/>
      <c r="E78" s="150"/>
      <c r="F78" s="170"/>
      <c r="G78" s="174"/>
      <c r="H78" s="150"/>
      <c r="I78" s="150"/>
      <c r="J78" s="170"/>
      <c r="K78" s="177"/>
      <c r="L78" s="151"/>
      <c r="M78" s="150"/>
      <c r="N78" s="170"/>
      <c r="O78" s="174"/>
      <c r="P78" s="150"/>
      <c r="Q78" s="150"/>
      <c r="R78" s="182"/>
      <c r="S78" s="162"/>
      <c r="T78" s="150"/>
      <c r="U78" s="150"/>
      <c r="V78" s="229"/>
      <c r="W78" s="267"/>
      <c r="X78" s="174"/>
      <c r="Y78" s="150"/>
      <c r="Z78" s="289"/>
    </row>
    <row r="79" spans="1:26" ht="17">
      <c r="A79" s="307">
        <v>22</v>
      </c>
      <c r="B79" s="164"/>
      <c r="C79" s="161">
        <f>'Oct 15 vs Guelph'!C21</f>
        <v>1</v>
      </c>
      <c r="D79" s="23"/>
      <c r="E79" s="23"/>
      <c r="F79" s="79"/>
      <c r="G79" s="173"/>
      <c r="H79" s="23"/>
      <c r="I79" s="23"/>
      <c r="J79" s="79"/>
      <c r="K79" s="176"/>
      <c r="L79" s="67"/>
      <c r="M79" s="23"/>
      <c r="N79" s="79"/>
      <c r="O79" s="173"/>
      <c r="P79" s="23"/>
      <c r="Q79" s="23"/>
      <c r="R79" s="181"/>
      <c r="S79" s="161"/>
      <c r="T79" s="23"/>
      <c r="U79" s="23"/>
      <c r="V79" s="228"/>
      <c r="W79" s="266"/>
      <c r="X79" s="173"/>
      <c r="Y79" s="23"/>
      <c r="Z79" s="290"/>
    </row>
    <row r="80" spans="1:26" ht="17">
      <c r="A80" s="306">
        <v>23</v>
      </c>
      <c r="B80" s="165"/>
      <c r="C80" s="162">
        <f>'Oct 15 vs Guelph'!C21</f>
        <v>1</v>
      </c>
      <c r="D80" s="150"/>
      <c r="E80" s="150"/>
      <c r="F80" s="170"/>
      <c r="G80" s="174"/>
      <c r="H80" s="150"/>
      <c r="I80" s="150"/>
      <c r="J80" s="170"/>
      <c r="K80" s="177"/>
      <c r="L80" s="151"/>
      <c r="M80" s="150"/>
      <c r="N80" s="170"/>
      <c r="O80" s="174"/>
      <c r="P80" s="150"/>
      <c r="Q80" s="150"/>
      <c r="R80" s="182"/>
      <c r="S80" s="162"/>
      <c r="T80" s="150"/>
      <c r="U80" s="150"/>
      <c r="V80" s="229"/>
      <c r="W80" s="267"/>
      <c r="X80" s="174"/>
      <c r="Y80" s="150"/>
      <c r="Z80" s="289"/>
    </row>
    <row r="81" spans="1:26" ht="17">
      <c r="A81" s="307">
        <v>24</v>
      </c>
      <c r="B81" s="164"/>
      <c r="C81" s="161">
        <f>'Oct 15 vs Guelph'!C21</f>
        <v>1</v>
      </c>
      <c r="D81" s="23"/>
      <c r="E81" s="23"/>
      <c r="F81" s="79"/>
      <c r="G81" s="173"/>
      <c r="H81" s="23"/>
      <c r="I81" s="23"/>
      <c r="J81" s="79"/>
      <c r="K81" s="176"/>
      <c r="L81" s="67"/>
      <c r="M81" s="23"/>
      <c r="N81" s="79"/>
      <c r="O81" s="173"/>
      <c r="P81" s="23"/>
      <c r="Q81" s="23"/>
      <c r="R81" s="181"/>
      <c r="S81" s="161"/>
      <c r="T81" s="23"/>
      <c r="U81" s="23"/>
      <c r="V81" s="228"/>
      <c r="W81" s="266"/>
      <c r="X81" s="173"/>
      <c r="Y81" s="23"/>
      <c r="Z81" s="290"/>
    </row>
    <row r="82" spans="1:26" ht="17">
      <c r="A82" s="306">
        <v>25</v>
      </c>
      <c r="B82" s="165"/>
      <c r="C82" s="162">
        <f>'Oct 15 vs Guelph'!C21</f>
        <v>1</v>
      </c>
      <c r="D82" s="150"/>
      <c r="E82" s="150"/>
      <c r="F82" s="170"/>
      <c r="G82" s="174"/>
      <c r="H82" s="150"/>
      <c r="I82" s="150"/>
      <c r="J82" s="170"/>
      <c r="K82" s="177"/>
      <c r="L82" s="151"/>
      <c r="M82" s="150"/>
      <c r="N82" s="170"/>
      <c r="O82" s="174"/>
      <c r="P82" s="150"/>
      <c r="Q82" s="150"/>
      <c r="R82" s="182"/>
      <c r="S82" s="162"/>
      <c r="T82" s="150"/>
      <c r="U82" s="150"/>
      <c r="V82" s="229"/>
      <c r="W82" s="267"/>
      <c r="X82" s="174"/>
      <c r="Y82" s="150"/>
      <c r="Z82" s="289"/>
    </row>
    <row r="83" spans="1:26" ht="17">
      <c r="A83" s="307">
        <v>26</v>
      </c>
      <c r="B83" s="164"/>
      <c r="C83" s="161">
        <f>'Oct 15 vs Guelph'!C21</f>
        <v>1</v>
      </c>
      <c r="D83" s="23"/>
      <c r="E83" s="23"/>
      <c r="F83" s="79"/>
      <c r="G83" s="173"/>
      <c r="H83" s="23"/>
      <c r="I83" s="23"/>
      <c r="J83" s="79"/>
      <c r="K83" s="176"/>
      <c r="L83" s="67"/>
      <c r="M83" s="23"/>
      <c r="N83" s="79"/>
      <c r="O83" s="173"/>
      <c r="P83" s="23"/>
      <c r="Q83" s="23"/>
      <c r="R83" s="181"/>
      <c r="S83" s="161"/>
      <c r="T83" s="23"/>
      <c r="U83" s="23"/>
      <c r="V83" s="228"/>
      <c r="W83" s="266"/>
      <c r="X83" s="173"/>
      <c r="Y83" s="23"/>
      <c r="Z83" s="290"/>
    </row>
    <row r="84" spans="1:26" ht="17">
      <c r="A84" s="237"/>
      <c r="B84" s="165"/>
      <c r="C84" s="162">
        <f>'Oct 15 vs Guelph'!C21</f>
        <v>1</v>
      </c>
      <c r="D84" s="150"/>
      <c r="E84" s="150"/>
      <c r="F84" s="170"/>
      <c r="G84" s="174"/>
      <c r="H84" s="150"/>
      <c r="I84" s="150"/>
      <c r="J84" s="170"/>
      <c r="K84" s="177"/>
      <c r="L84" s="151"/>
      <c r="M84" s="150"/>
      <c r="N84" s="170"/>
      <c r="O84" s="174"/>
      <c r="P84" s="150"/>
      <c r="Q84" s="150"/>
      <c r="R84" s="182"/>
      <c r="S84" s="162"/>
      <c r="T84" s="150"/>
      <c r="U84" s="150"/>
      <c r="V84" s="229"/>
      <c r="W84" s="267"/>
      <c r="X84" s="174"/>
      <c r="Y84" s="150"/>
      <c r="Z84" s="289"/>
    </row>
    <row r="85" spans="1:26" ht="18" thickBot="1">
      <c r="A85" s="204"/>
      <c r="B85" s="205" t="s">
        <v>66</v>
      </c>
      <c r="C85" s="206">
        <f>SUM(C16:C75)</f>
        <v>14</v>
      </c>
      <c r="D85" s="207">
        <f>SUM(D16:D75)</f>
        <v>8</v>
      </c>
      <c r="E85" s="207">
        <f>SUM(E16:E75)</f>
        <v>-3</v>
      </c>
      <c r="F85" s="208">
        <f>D85+E85</f>
        <v>5</v>
      </c>
      <c r="G85" s="209">
        <f>SUM(G18:G75)</f>
        <v>0</v>
      </c>
      <c r="H85" s="207">
        <f>SUM(H18:H75)</f>
        <v>-2</v>
      </c>
      <c r="I85" s="207">
        <f>SUM(I18:I75)</f>
        <v>6</v>
      </c>
      <c r="J85" s="208">
        <f>SUM(J18:J75)</f>
        <v>4</v>
      </c>
      <c r="K85" s="210">
        <f>J85/I85</f>
        <v>0.66666666666666663</v>
      </c>
      <c r="L85" s="211">
        <f>(D85/J85)</f>
        <v>2</v>
      </c>
      <c r="M85" s="207">
        <f>SUM(M18:M75)</f>
        <v>0</v>
      </c>
      <c r="N85" s="208">
        <f>SUM(N18:N75)</f>
        <v>0</v>
      </c>
      <c r="O85" s="209">
        <f>SUM(O16:O75)</f>
        <v>1</v>
      </c>
      <c r="P85" s="207">
        <f>SUM(P16:P75)</f>
        <v>2</v>
      </c>
      <c r="Q85" s="207">
        <f>SUM(Q16:Q75)</f>
        <v>0</v>
      </c>
      <c r="R85" s="212">
        <f>SUM(R18:R75)</f>
        <v>5</v>
      </c>
      <c r="S85" s="206">
        <f>SUM(S18:S75)</f>
        <v>0</v>
      </c>
      <c r="T85" s="207">
        <f>SUM(T16:T75)</f>
        <v>1</v>
      </c>
      <c r="U85" s="213">
        <f>SUM(S85:T85)</f>
        <v>1</v>
      </c>
      <c r="V85" s="230">
        <f>S85/U85</f>
        <v>0</v>
      </c>
      <c r="W85" s="284">
        <f>SUM(W16:W76)</f>
        <v>91.018854166666671</v>
      </c>
      <c r="X85" s="209">
        <f>SUM(X16:X76)</f>
        <v>9</v>
      </c>
      <c r="Y85" s="207">
        <f>SUM(Y16:Y76)</f>
        <v>12</v>
      </c>
      <c r="Z85" s="278">
        <v>0</v>
      </c>
    </row>
    <row r="86" spans="1:26" ht="13" thickTop="1"/>
  </sheetData>
  <mergeCells count="6">
    <mergeCell ref="U14:X14"/>
    <mergeCell ref="B14:E14"/>
    <mergeCell ref="F14:G14"/>
    <mergeCell ref="H14:K14"/>
    <mergeCell ref="L14:P14"/>
    <mergeCell ref="Q14:T14"/>
  </mergeCells>
  <phoneticPr fontId="7" type="noConversion"/>
  <conditionalFormatting sqref="Z57:Z58 Z18:Z20 X16:X17 Z60:Z74">
    <cfRule type="colorScale" priority="11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E16:E17 H57:H58 H18:H20 H60:H75">
    <cfRule type="colorScale" priority="10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F57:F58 F18:F20 D16:D17 F60:F74">
    <cfRule type="top10" dxfId="3" priority="9" rank="1"/>
  </conditionalFormatting>
  <conditionalFormatting sqref="Z77:Z84">
    <cfRule type="colorScale" priority="8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77:H84">
    <cfRule type="colorScale" priority="7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F77:F84">
    <cfRule type="top10" dxfId="2" priority="6" rank="1"/>
  </conditionalFormatting>
  <conditionalFormatting sqref="Z59">
    <cfRule type="colorScale" priority="5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59">
    <cfRule type="colorScale" priority="4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F59">
    <cfRule type="top10" dxfId="1" priority="3" rank="1"/>
  </conditionalFormatting>
  <conditionalFormatting sqref="E16">
    <cfRule type="colorScale" priority="2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K16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Ruler="0" workbookViewId="0">
      <selection activeCell="E11" sqref="E11"/>
    </sheetView>
  </sheetViews>
  <sheetFormatPr baseColWidth="10" defaultRowHeight="12" x14ac:dyDescent="0"/>
  <sheetData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S52"/>
  <sheetViews>
    <sheetView showRuler="0" workbookViewId="0"/>
  </sheetViews>
  <sheetFormatPr baseColWidth="10" defaultColWidth="0.6640625" defaultRowHeight="3.75" customHeight="1" x14ac:dyDescent="0"/>
  <sheetData>
    <row r="1" spans="1:19" ht="3.75" customHeight="1">
      <c r="A1" s="1" t="s">
        <v>46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</row>
    <row r="2" spans="1:19" ht="3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</row>
    <row r="3" spans="1:19" ht="3.7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</row>
    <row r="4" spans="1:19" ht="3.7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</row>
    <row r="5" spans="1:19" ht="3.75" customHeight="1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</row>
    <row r="6" spans="1:19" ht="3.75" customHeight="1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</row>
    <row r="7" spans="1:19" ht="3.75" customHeight="1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</row>
    <row r="8" spans="1:19" ht="3.75" customHeight="1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</row>
    <row r="9" spans="1:19" ht="3.75" customHeight="1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</row>
    <row r="10" spans="1:19" ht="3.75" customHeight="1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</row>
    <row r="11" spans="1:19" ht="3.75" customHeight="1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</row>
    <row r="12" spans="1:19" ht="3.75" customHeight="1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</row>
    <row r="13" spans="1:19" ht="3.75" customHeight="1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</row>
    <row r="14" spans="1:19" ht="3.75" customHeight="1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</row>
    <row r="15" spans="1:19" ht="3.75" customHeight="1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</row>
    <row r="16" spans="1:19" ht="3.75" customHeight="1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</row>
    <row r="17" spans="1:19" ht="3.75" customHeight="1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</row>
    <row r="18" spans="1:19" ht="3.75" customHeight="1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</row>
    <row r="19" spans="1:19" ht="3.75" customHeight="1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</row>
    <row r="20" spans="1:19" ht="3.75" customHeight="1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</row>
    <row r="21" spans="1:19" ht="3.75" customHeight="1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</row>
    <row r="22" spans="1:19" ht="3.75" customHeight="1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</row>
    <row r="23" spans="1:19" ht="3.75" customHeight="1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</row>
    <row r="24" spans="1:19" ht="3.75" customHeight="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</row>
    <row r="25" spans="1:19" ht="3.75" customHeight="1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</row>
    <row r="26" spans="1:19" ht="3.75" customHeight="1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</row>
    <row r="27" spans="1:19" ht="3.75" customHeight="1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</row>
    <row r="28" spans="1:19" ht="3.75" customHeight="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</row>
    <row r="29" spans="1:19" ht="3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</row>
    <row r="30" spans="1:19" ht="3.75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</row>
    <row r="31" spans="1:19" ht="3.75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</row>
    <row r="32" spans="1:19" ht="3.75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</row>
    <row r="33" spans="1:19" ht="3.75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</row>
    <row r="34" spans="1:19" ht="3.75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</row>
    <row r="35" spans="1:19" ht="3.75" customHeight="1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</row>
    <row r="36" spans="1:19" ht="3.75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</row>
    <row r="37" spans="1:19" ht="3.75" customHeight="1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</row>
    <row r="38" spans="1:19" ht="3.75" customHeight="1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</row>
    <row r="39" spans="1:19" ht="3.75" customHeight="1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</row>
    <row r="40" spans="1:19" ht="3.75" customHeight="1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</row>
    <row r="41" spans="1:19" ht="3.75" customHeight="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</row>
    <row r="42" spans="1:19" ht="3.75" customHeight="1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</row>
    <row r="43" spans="1:19" ht="3.75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</row>
    <row r="44" spans="1:19" ht="3.75" customHeight="1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</row>
    <row r="45" spans="1:19" ht="3.75" customHeight="1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</row>
    <row r="46" spans="1:19" ht="3.75" customHeight="1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</row>
    <row r="47" spans="1:19" ht="3.75" customHeight="1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</row>
    <row r="48" spans="1:19" ht="3.75" customHeight="1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</row>
    <row r="49" spans="1:19" ht="3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</row>
    <row r="50" spans="1:19" ht="3.75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</row>
    <row r="51" spans="1:19" ht="3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</row>
    <row r="52" spans="1:19" ht="3.75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</row>
  </sheetData>
  <phoneticPr fontId="7" type="noConversion"/>
  <printOptions horizontalCentered="1" verticalCentered="1"/>
  <pageMargins left="0.19685039370078741" right="0.19685039370078741" top="0.19685039370078741" bottom="0.19685039370078741" header="0.19685039370078741" footer="0"/>
  <headerFooter>
    <oddHeader>&amp;L&amp;"Arial,Bold Italic"&amp;14YORK HOCKEY STATISTICS&amp;R&amp;"Arial,Bold Italic"&amp;11 &amp;14 2000-2001 PLAYOFF STATISTICS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V59"/>
  <sheetViews>
    <sheetView showRuler="0" zoomScale="74" zoomScaleNormal="74" zoomScalePageLayoutView="74" workbookViewId="0">
      <selection activeCell="L41" sqref="L41"/>
    </sheetView>
  </sheetViews>
  <sheetFormatPr baseColWidth="10" defaultColWidth="8.83203125" defaultRowHeight="17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2" s="1" customFormat="1" ht="16.5" customHeight="1">
      <c r="A1" s="1085" t="s">
        <v>67</v>
      </c>
      <c r="B1" s="1157"/>
      <c r="C1" s="1157"/>
      <c r="D1" s="1157"/>
      <c r="E1" s="16"/>
      <c r="F1" s="16"/>
      <c r="G1" s="16"/>
      <c r="H1" s="16"/>
      <c r="I1" s="16" t="s">
        <v>52</v>
      </c>
      <c r="J1" s="1085" t="s">
        <v>55</v>
      </c>
      <c r="K1" s="1085"/>
      <c r="L1" s="17">
        <f>D45</f>
        <v>0</v>
      </c>
      <c r="M1" s="71"/>
      <c r="N1" s="17"/>
      <c r="O1" s="12"/>
      <c r="P1" s="12"/>
      <c r="Q1" s="13"/>
      <c r="R1" s="13"/>
      <c r="S1" s="13"/>
      <c r="T1" s="12"/>
      <c r="U1" s="13"/>
      <c r="V1" s="13"/>
    </row>
    <row r="2" spans="1:22" s="9" customFormat="1" ht="16.5" customHeight="1">
      <c r="A2" s="16"/>
      <c r="B2" s="16"/>
      <c r="C2" s="16"/>
      <c r="D2" s="16"/>
      <c r="E2" s="16"/>
      <c r="F2" s="16"/>
      <c r="G2" s="13"/>
      <c r="H2" s="16"/>
      <c r="I2" s="13"/>
      <c r="J2" s="1159"/>
      <c r="K2" s="1159"/>
      <c r="L2" s="17">
        <f>H11</f>
        <v>0</v>
      </c>
      <c r="M2" s="71"/>
      <c r="N2" s="17"/>
      <c r="O2" s="12"/>
      <c r="P2" s="12"/>
      <c r="Q2" s="13"/>
      <c r="R2" s="13"/>
      <c r="S2" s="13"/>
      <c r="T2" s="12"/>
      <c r="U2" s="12"/>
      <c r="V2" s="12"/>
    </row>
    <row r="3" spans="1:22" s="9" customFormat="1" ht="16.5" customHeight="1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2"/>
      <c r="P3" s="12"/>
      <c r="Q3" s="13"/>
      <c r="R3" s="13"/>
      <c r="S3" s="13"/>
      <c r="T3" s="12"/>
      <c r="U3" s="12"/>
      <c r="V3" s="12"/>
    </row>
    <row r="4" spans="1:22" s="9" customFormat="1" ht="16.5" customHeight="1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1" t="s">
        <v>53</v>
      </c>
      <c r="N4" s="21" t="s">
        <v>12</v>
      </c>
      <c r="O4" s="72"/>
      <c r="P4" s="72"/>
      <c r="Q4" s="72"/>
      <c r="R4" s="21"/>
      <c r="S4" s="21"/>
      <c r="T4" s="21"/>
      <c r="U4" s="12"/>
      <c r="V4" s="12"/>
    </row>
    <row r="5" spans="1:22" s="9" customFormat="1" ht="16.5" customHeight="1">
      <c r="A5" s="12"/>
      <c r="B5" s="13"/>
      <c r="C5" s="24">
        <f>D5/60</f>
        <v>0</v>
      </c>
      <c r="D5" s="24">
        <v>0</v>
      </c>
      <c r="E5" s="12">
        <v>0</v>
      </c>
      <c r="F5" s="12">
        <f>E5-H5</f>
        <v>0</v>
      </c>
      <c r="G5" s="25" t="e">
        <f>F5/E5</f>
        <v>#DIV/0!</v>
      </c>
      <c r="H5" s="12">
        <v>0</v>
      </c>
      <c r="I5" s="12">
        <v>0</v>
      </c>
      <c r="J5" s="24" t="e">
        <f>H5/C5</f>
        <v>#DIV/0!</v>
      </c>
      <c r="K5" s="12">
        <v>0</v>
      </c>
      <c r="L5" s="12">
        <v>0</v>
      </c>
      <c r="M5" s="12">
        <v>0</v>
      </c>
      <c r="N5" s="12">
        <v>0</v>
      </c>
      <c r="O5" s="72"/>
      <c r="P5" s="72"/>
      <c r="Q5" s="72"/>
      <c r="R5" s="12"/>
      <c r="S5" s="12"/>
      <c r="T5" s="12"/>
      <c r="U5" s="13"/>
      <c r="V5" s="13"/>
    </row>
    <row r="6" spans="1:22" s="9" customFormat="1" ht="16.5" customHeight="1">
      <c r="A6" s="12"/>
      <c r="B6" s="13"/>
      <c r="C6" s="24">
        <f>D6/60</f>
        <v>0</v>
      </c>
      <c r="D6" s="24">
        <v>0</v>
      </c>
      <c r="E6" s="12">
        <v>0</v>
      </c>
      <c r="F6" s="12">
        <f>E6-H6</f>
        <v>0</v>
      </c>
      <c r="G6" s="25" t="e">
        <f>F6/E6</f>
        <v>#DIV/0!</v>
      </c>
      <c r="H6" s="12">
        <v>0</v>
      </c>
      <c r="I6" s="12">
        <v>0</v>
      </c>
      <c r="J6" s="24" t="e">
        <f>H6/C6</f>
        <v>#DIV/0!</v>
      </c>
      <c r="K6" s="12">
        <v>0</v>
      </c>
      <c r="L6" s="12">
        <v>0</v>
      </c>
      <c r="M6" s="12">
        <v>0</v>
      </c>
      <c r="N6" s="12">
        <v>0</v>
      </c>
      <c r="O6" s="72"/>
      <c r="P6" s="72"/>
      <c r="Q6" s="72"/>
      <c r="R6" s="21"/>
      <c r="S6" s="21"/>
      <c r="T6" s="21"/>
      <c r="U6" s="13"/>
      <c r="V6" s="13"/>
    </row>
    <row r="7" spans="1:22" s="9" customFormat="1" ht="16.5" customHeight="1">
      <c r="A7" s="12"/>
      <c r="B7" s="13"/>
      <c r="C7" s="24">
        <f>D7/60</f>
        <v>0</v>
      </c>
      <c r="D7" s="24">
        <v>0</v>
      </c>
      <c r="E7" s="12">
        <v>0</v>
      </c>
      <c r="F7" s="12">
        <f>E7-H7</f>
        <v>0</v>
      </c>
      <c r="G7" s="25" t="e">
        <f>F7/E7</f>
        <v>#DIV/0!</v>
      </c>
      <c r="H7" s="12">
        <v>0</v>
      </c>
      <c r="I7" s="12">
        <v>0</v>
      </c>
      <c r="J7" s="24" t="e">
        <f>H7/C7</f>
        <v>#DIV/0!</v>
      </c>
      <c r="K7" s="12">
        <v>0</v>
      </c>
      <c r="L7" s="12">
        <v>0</v>
      </c>
      <c r="M7" s="12">
        <v>0</v>
      </c>
      <c r="N7" s="12">
        <v>0</v>
      </c>
      <c r="O7" s="72"/>
      <c r="P7" s="72"/>
      <c r="Q7" s="72"/>
      <c r="R7" s="12"/>
      <c r="S7" s="12"/>
      <c r="T7" s="12"/>
      <c r="U7" s="13"/>
      <c r="V7" s="13"/>
    </row>
    <row r="8" spans="1:22" s="9" customFormat="1" ht="16.5" customHeight="1">
      <c r="A8" s="12"/>
      <c r="B8" s="13"/>
      <c r="C8" s="24"/>
      <c r="D8" s="24"/>
      <c r="E8" s="12"/>
      <c r="F8" s="12"/>
      <c r="G8" s="25"/>
      <c r="H8" s="12"/>
      <c r="I8" s="12"/>
      <c r="J8" s="24"/>
      <c r="K8" s="12"/>
      <c r="L8" s="12"/>
      <c r="M8" s="12"/>
      <c r="N8" s="12"/>
      <c r="O8" s="12"/>
      <c r="P8" s="72"/>
      <c r="Q8" s="72"/>
      <c r="R8" s="12"/>
      <c r="S8" s="12"/>
      <c r="T8" s="12"/>
      <c r="U8" s="13"/>
      <c r="V8" s="13"/>
    </row>
    <row r="9" spans="1:22" s="9" customFormat="1" ht="16.5" customHeight="1">
      <c r="A9" s="12"/>
      <c r="B9" s="13" t="s">
        <v>13</v>
      </c>
      <c r="C9" s="24">
        <f>D9/60</f>
        <v>0</v>
      </c>
      <c r="D9" s="24">
        <v>0</v>
      </c>
      <c r="E9" s="12">
        <v>0</v>
      </c>
      <c r="F9" s="12">
        <v>0</v>
      </c>
      <c r="G9" s="25">
        <v>0</v>
      </c>
      <c r="H9" s="12">
        <v>0</v>
      </c>
      <c r="I9" s="12">
        <v>0</v>
      </c>
      <c r="J9" s="24">
        <v>0</v>
      </c>
      <c r="K9" s="12"/>
      <c r="L9" s="12"/>
      <c r="M9" s="12"/>
      <c r="N9" s="12"/>
      <c r="O9" s="12"/>
      <c r="P9" s="72"/>
      <c r="Q9" s="72"/>
      <c r="R9" s="12"/>
      <c r="S9" s="12"/>
      <c r="T9" s="12"/>
      <c r="U9" s="13"/>
      <c r="V9" s="13"/>
    </row>
    <row r="10" spans="1:22" s="9" customFormat="1" ht="16.5" customHeight="1">
      <c r="A10" s="12"/>
      <c r="B10" s="13"/>
      <c r="C10" s="24"/>
      <c r="D10" s="24"/>
      <c r="E10" s="12"/>
      <c r="F10" s="12"/>
      <c r="G10" s="25"/>
      <c r="H10" s="12"/>
      <c r="I10" s="12"/>
      <c r="J10" s="24"/>
      <c r="K10" s="12"/>
      <c r="L10" s="12"/>
      <c r="M10" s="12"/>
      <c r="N10" s="12"/>
      <c r="O10" s="12"/>
      <c r="P10" s="72"/>
      <c r="Q10" s="72"/>
      <c r="R10" s="65"/>
      <c r="S10" s="65"/>
      <c r="T10" s="65"/>
      <c r="U10" s="13"/>
      <c r="V10" s="13"/>
    </row>
    <row r="11" spans="1:22" s="9" customFormat="1" ht="16.5" customHeight="1">
      <c r="A11" s="13"/>
      <c r="B11" s="16" t="s">
        <v>14</v>
      </c>
      <c r="C11" s="26">
        <f>D11/60</f>
        <v>0</v>
      </c>
      <c r="D11" s="26">
        <f>SUM(D5:D10)</f>
        <v>0</v>
      </c>
      <c r="E11" s="17">
        <f>SUM(E5:E10)</f>
        <v>0</v>
      </c>
      <c r="F11" s="17">
        <f>SUM(F5:F9)</f>
        <v>0</v>
      </c>
      <c r="G11" s="27" t="e">
        <f>F11/E11</f>
        <v>#DIV/0!</v>
      </c>
      <c r="H11" s="17">
        <f>SUM(H5:H9)</f>
        <v>0</v>
      </c>
      <c r="I11" s="17">
        <f>SUM(I5:I9)</f>
        <v>0</v>
      </c>
      <c r="J11" s="26" t="e">
        <f>H11/C11</f>
        <v>#DIV/0!</v>
      </c>
      <c r="K11" s="17">
        <f>SUM(K5:K9)</f>
        <v>0</v>
      </c>
      <c r="L11" s="17">
        <f>SUM(L5:L9)</f>
        <v>0</v>
      </c>
      <c r="M11" s="17">
        <f>SUM(M5:M9)</f>
        <v>0</v>
      </c>
      <c r="N11" s="17">
        <f>SUM(N5:N7)</f>
        <v>0</v>
      </c>
      <c r="O11" s="17"/>
      <c r="P11" s="72"/>
      <c r="Q11" s="72"/>
      <c r="R11" s="12"/>
      <c r="S11" s="12"/>
      <c r="T11" s="12"/>
      <c r="U11" s="13"/>
      <c r="V11" s="13"/>
    </row>
    <row r="12" spans="1:22" s="9" customFormat="1" ht="16.5" customHeight="1">
      <c r="A12" s="13"/>
      <c r="B12" s="72"/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2"/>
      <c r="P12" s="12"/>
      <c r="Q12" s="13"/>
      <c r="R12" s="13"/>
      <c r="S12" s="13"/>
      <c r="T12" s="12"/>
      <c r="U12" s="13"/>
      <c r="V12" s="13"/>
    </row>
    <row r="13" spans="1:22" s="9" customFormat="1" ht="16.5" customHeight="1">
      <c r="A13" s="1129" t="s">
        <v>15</v>
      </c>
      <c r="B13" s="1129"/>
      <c r="C13" s="13"/>
      <c r="D13" s="13"/>
      <c r="E13" s="13"/>
      <c r="F13" s="13"/>
      <c r="G13" s="13"/>
      <c r="H13" s="13"/>
      <c r="I13" s="17" t="s">
        <v>58</v>
      </c>
      <c r="J13" s="13"/>
      <c r="K13" s="17" t="s">
        <v>59</v>
      </c>
      <c r="L13" s="17" t="s">
        <v>60</v>
      </c>
      <c r="M13" s="13"/>
      <c r="N13" s="13"/>
      <c r="O13" s="12"/>
      <c r="P13" s="12"/>
      <c r="Q13" s="13"/>
      <c r="R13" s="13"/>
      <c r="S13" s="1128" t="s">
        <v>47</v>
      </c>
      <c r="T13" s="1128"/>
      <c r="U13" s="1128"/>
      <c r="V13" s="1128"/>
    </row>
    <row r="14" spans="1:22" s="9" customFormat="1" ht="16.5" customHeight="1">
      <c r="A14" s="11" t="s">
        <v>1</v>
      </c>
      <c r="B14" s="11" t="s">
        <v>2</v>
      </c>
      <c r="C14" s="21" t="s">
        <v>16</v>
      </c>
      <c r="D14" s="21" t="s">
        <v>3</v>
      </c>
      <c r="E14" s="21" t="s">
        <v>17</v>
      </c>
      <c r="F14" s="21" t="s">
        <v>18</v>
      </c>
      <c r="G14" s="21" t="s">
        <v>19</v>
      </c>
      <c r="H14" s="31" t="s">
        <v>20</v>
      </c>
      <c r="I14" s="21" t="s">
        <v>61</v>
      </c>
      <c r="J14" s="21" t="s">
        <v>4</v>
      </c>
      <c r="K14" s="21" t="s">
        <v>62</v>
      </c>
      <c r="L14" s="21" t="s">
        <v>62</v>
      </c>
      <c r="M14" s="21" t="s">
        <v>21</v>
      </c>
      <c r="N14" s="21" t="s">
        <v>22</v>
      </c>
      <c r="O14" s="21" t="s">
        <v>23</v>
      </c>
      <c r="P14" s="21" t="s">
        <v>48</v>
      </c>
      <c r="Q14" s="21" t="s">
        <v>8</v>
      </c>
      <c r="R14" s="21" t="s">
        <v>24</v>
      </c>
      <c r="S14" s="21" t="s">
        <v>10</v>
      </c>
      <c r="T14" s="21" t="s">
        <v>11</v>
      </c>
      <c r="U14" s="21" t="s">
        <v>25</v>
      </c>
      <c r="V14" s="21" t="s">
        <v>6</v>
      </c>
    </row>
    <row r="15" spans="1:22" s="9" customFormat="1" ht="16.5" customHeight="1">
      <c r="A15" s="12"/>
      <c r="B15" s="13"/>
      <c r="C15" s="12">
        <v>0</v>
      </c>
      <c r="D15" s="12">
        <v>0</v>
      </c>
      <c r="E15" s="12">
        <v>0</v>
      </c>
      <c r="F15" s="12">
        <f t="shared" ref="F15:F42" si="0">SUM(D15:E15)</f>
        <v>0</v>
      </c>
      <c r="G15" s="12">
        <v>0</v>
      </c>
      <c r="H15" s="12">
        <v>0</v>
      </c>
      <c r="I15" s="12">
        <v>0</v>
      </c>
      <c r="J15" s="12">
        <v>0</v>
      </c>
      <c r="K15" s="66" t="e">
        <f>(J15/I15)</f>
        <v>#DIV/0!</v>
      </c>
      <c r="L15" s="67" t="e">
        <f>(D15/J15)</f>
        <v>#DIV/0!</v>
      </c>
      <c r="M15" s="12">
        <v>0</v>
      </c>
      <c r="N15" s="12">
        <v>0</v>
      </c>
      <c r="O15" s="12">
        <v>0</v>
      </c>
      <c r="P15" s="12">
        <v>0</v>
      </c>
      <c r="Q15" s="12">
        <v>0</v>
      </c>
      <c r="R15" s="12">
        <v>0</v>
      </c>
      <c r="S15" s="12">
        <v>0</v>
      </c>
      <c r="T15" s="12">
        <v>0</v>
      </c>
      <c r="U15" s="12">
        <f>S15+T15</f>
        <v>0</v>
      </c>
      <c r="V15" s="66" t="e">
        <f>S15/(S15+T15)</f>
        <v>#DIV/0!</v>
      </c>
    </row>
    <row r="16" spans="1:22" s="9" customFormat="1" ht="16.5" customHeight="1">
      <c r="A16" s="12"/>
      <c r="B16" s="13"/>
      <c r="C16" s="12">
        <v>0</v>
      </c>
      <c r="D16" s="12">
        <v>0</v>
      </c>
      <c r="E16" s="12">
        <v>0</v>
      </c>
      <c r="F16" s="12">
        <f t="shared" si="0"/>
        <v>0</v>
      </c>
      <c r="G16" s="12">
        <v>0</v>
      </c>
      <c r="H16" s="12">
        <v>0</v>
      </c>
      <c r="I16" s="12">
        <v>0</v>
      </c>
      <c r="J16" s="12">
        <v>0</v>
      </c>
      <c r="K16" s="66" t="e">
        <f t="shared" ref="K16:K38" si="1">(J16/I16)</f>
        <v>#DIV/0!</v>
      </c>
      <c r="L16" s="67" t="e">
        <f t="shared" ref="L16:L38" si="2">(D16/J16)</f>
        <v>#DIV/0!</v>
      </c>
      <c r="M16" s="12">
        <v>0</v>
      </c>
      <c r="N16" s="12">
        <v>0</v>
      </c>
      <c r="O16" s="12">
        <v>0</v>
      </c>
      <c r="P16" s="12">
        <v>0</v>
      </c>
      <c r="Q16" s="12">
        <v>0</v>
      </c>
      <c r="R16" s="12">
        <v>0</v>
      </c>
      <c r="S16" s="12">
        <v>0</v>
      </c>
      <c r="T16" s="12">
        <v>0</v>
      </c>
      <c r="U16" s="12">
        <f t="shared" ref="U16:U38" si="3">S16+T16</f>
        <v>0</v>
      </c>
      <c r="V16" s="66" t="e">
        <f t="shared" ref="V16:V38" si="4">S16/(S16+T16)</f>
        <v>#DIV/0!</v>
      </c>
    </row>
    <row r="17" spans="1:22" s="9" customFormat="1" ht="16.5" customHeight="1">
      <c r="A17" s="12"/>
      <c r="B17" s="13"/>
      <c r="C17" s="12">
        <v>0</v>
      </c>
      <c r="D17" s="12">
        <v>0</v>
      </c>
      <c r="E17" s="12">
        <v>0</v>
      </c>
      <c r="F17" s="12">
        <f t="shared" si="0"/>
        <v>0</v>
      </c>
      <c r="G17" s="12">
        <v>0</v>
      </c>
      <c r="H17" s="12">
        <v>0</v>
      </c>
      <c r="I17" s="12">
        <v>0</v>
      </c>
      <c r="J17" s="12">
        <v>0</v>
      </c>
      <c r="K17" s="66" t="e">
        <f t="shared" si="1"/>
        <v>#DIV/0!</v>
      </c>
      <c r="L17" s="67" t="e">
        <f t="shared" si="2"/>
        <v>#DIV/0!</v>
      </c>
      <c r="M17" s="12">
        <v>0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2">
        <f t="shared" si="3"/>
        <v>0</v>
      </c>
      <c r="V17" s="66" t="e">
        <f t="shared" si="4"/>
        <v>#DIV/0!</v>
      </c>
    </row>
    <row r="18" spans="1:22" s="9" customFormat="1" ht="16.5" customHeight="1">
      <c r="A18" s="14"/>
      <c r="B18" s="15"/>
      <c r="C18" s="12">
        <v>0</v>
      </c>
      <c r="D18" s="12">
        <v>0</v>
      </c>
      <c r="E18" s="12">
        <v>0</v>
      </c>
      <c r="F18" s="12">
        <f t="shared" si="0"/>
        <v>0</v>
      </c>
      <c r="G18" s="12">
        <v>0</v>
      </c>
      <c r="H18" s="12">
        <v>0</v>
      </c>
      <c r="I18" s="12">
        <v>0</v>
      </c>
      <c r="J18" s="12">
        <v>0</v>
      </c>
      <c r="K18" s="66" t="e">
        <f t="shared" si="1"/>
        <v>#DIV/0!</v>
      </c>
      <c r="L18" s="67" t="e">
        <f t="shared" si="2"/>
        <v>#DIV/0!</v>
      </c>
      <c r="M18" s="12">
        <v>0</v>
      </c>
      <c r="N18" s="12">
        <v>0</v>
      </c>
      <c r="O18" s="12">
        <v>0</v>
      </c>
      <c r="P18" s="12">
        <v>0</v>
      </c>
      <c r="Q18" s="12">
        <v>0</v>
      </c>
      <c r="R18" s="12">
        <v>0</v>
      </c>
      <c r="S18" s="12">
        <v>0</v>
      </c>
      <c r="T18" s="12">
        <v>0</v>
      </c>
      <c r="U18" s="12">
        <f t="shared" si="3"/>
        <v>0</v>
      </c>
      <c r="V18" s="66" t="e">
        <f t="shared" si="4"/>
        <v>#DIV/0!</v>
      </c>
    </row>
    <row r="19" spans="1:22" s="9" customFormat="1" ht="16.5" customHeight="1">
      <c r="A19" s="12"/>
      <c r="B19" s="13"/>
      <c r="C19" s="12">
        <v>0</v>
      </c>
      <c r="D19" s="12">
        <v>0</v>
      </c>
      <c r="E19" s="12">
        <v>0</v>
      </c>
      <c r="F19" s="12">
        <f t="shared" si="0"/>
        <v>0</v>
      </c>
      <c r="G19" s="12">
        <v>0</v>
      </c>
      <c r="H19" s="12">
        <v>0</v>
      </c>
      <c r="I19" s="12">
        <v>0</v>
      </c>
      <c r="J19" s="12">
        <v>0</v>
      </c>
      <c r="K19" s="66" t="e">
        <f t="shared" si="1"/>
        <v>#DIV/0!</v>
      </c>
      <c r="L19" s="67" t="e">
        <f t="shared" si="2"/>
        <v>#DIV/0!</v>
      </c>
      <c r="M19" s="12">
        <v>0</v>
      </c>
      <c r="N19" s="12">
        <v>0</v>
      </c>
      <c r="O19" s="12">
        <v>0</v>
      </c>
      <c r="P19" s="12">
        <v>0</v>
      </c>
      <c r="Q19" s="12">
        <v>0</v>
      </c>
      <c r="R19" s="12">
        <v>0</v>
      </c>
      <c r="S19" s="12">
        <v>0</v>
      </c>
      <c r="T19" s="12">
        <v>0</v>
      </c>
      <c r="U19" s="12">
        <f t="shared" si="3"/>
        <v>0</v>
      </c>
      <c r="V19" s="66" t="e">
        <f t="shared" si="4"/>
        <v>#DIV/0!</v>
      </c>
    </row>
    <row r="20" spans="1:22" s="9" customFormat="1" ht="16.5" customHeight="1">
      <c r="A20" s="12"/>
      <c r="B20" s="13"/>
      <c r="C20" s="12">
        <v>0</v>
      </c>
      <c r="D20" s="12">
        <v>0</v>
      </c>
      <c r="E20" s="12">
        <v>0</v>
      </c>
      <c r="F20" s="12">
        <f t="shared" si="0"/>
        <v>0</v>
      </c>
      <c r="G20" s="12">
        <v>0</v>
      </c>
      <c r="H20" s="12">
        <v>0</v>
      </c>
      <c r="I20" s="12">
        <v>0</v>
      </c>
      <c r="J20" s="12">
        <v>0</v>
      </c>
      <c r="K20" s="66" t="e">
        <f t="shared" si="1"/>
        <v>#DIV/0!</v>
      </c>
      <c r="L20" s="67" t="e">
        <f t="shared" si="2"/>
        <v>#DIV/0!</v>
      </c>
      <c r="M20" s="12">
        <v>0</v>
      </c>
      <c r="N20" s="12">
        <v>0</v>
      </c>
      <c r="O20" s="12">
        <v>0</v>
      </c>
      <c r="P20" s="12">
        <v>0</v>
      </c>
      <c r="Q20" s="12">
        <v>0</v>
      </c>
      <c r="R20" s="12">
        <v>0</v>
      </c>
      <c r="S20" s="12">
        <v>0</v>
      </c>
      <c r="T20" s="12">
        <v>0</v>
      </c>
      <c r="U20" s="12">
        <f t="shared" si="3"/>
        <v>0</v>
      </c>
      <c r="V20" s="66" t="e">
        <f t="shared" si="4"/>
        <v>#DIV/0!</v>
      </c>
    </row>
    <row r="21" spans="1:22" s="9" customFormat="1" ht="16.5" customHeight="1">
      <c r="A21" s="12"/>
      <c r="B21" s="13"/>
      <c r="C21" s="12">
        <v>0</v>
      </c>
      <c r="D21" s="12">
        <v>0</v>
      </c>
      <c r="E21" s="12">
        <v>0</v>
      </c>
      <c r="F21" s="12">
        <f t="shared" si="0"/>
        <v>0</v>
      </c>
      <c r="G21" s="12">
        <v>0</v>
      </c>
      <c r="H21" s="12">
        <v>0</v>
      </c>
      <c r="I21" s="12">
        <v>0</v>
      </c>
      <c r="J21" s="12">
        <v>0</v>
      </c>
      <c r="K21" s="66" t="e">
        <f t="shared" si="1"/>
        <v>#DIV/0!</v>
      </c>
      <c r="L21" s="67" t="e">
        <f t="shared" si="2"/>
        <v>#DIV/0!</v>
      </c>
      <c r="M21" s="12">
        <v>0</v>
      </c>
      <c r="N21" s="12">
        <v>0</v>
      </c>
      <c r="O21" s="12">
        <v>0</v>
      </c>
      <c r="P21" s="12">
        <v>0</v>
      </c>
      <c r="Q21" s="12">
        <v>0</v>
      </c>
      <c r="R21" s="12">
        <v>0</v>
      </c>
      <c r="S21" s="12">
        <v>0</v>
      </c>
      <c r="T21" s="12">
        <v>0</v>
      </c>
      <c r="U21" s="12">
        <f t="shared" si="3"/>
        <v>0</v>
      </c>
      <c r="V21" s="66" t="e">
        <f t="shared" si="4"/>
        <v>#DIV/0!</v>
      </c>
    </row>
    <row r="22" spans="1:22" s="9" customFormat="1" ht="16.5" customHeight="1">
      <c r="A22" s="12"/>
      <c r="B22" s="13"/>
      <c r="C22" s="12">
        <v>0</v>
      </c>
      <c r="D22" s="12">
        <v>0</v>
      </c>
      <c r="E22" s="12">
        <v>0</v>
      </c>
      <c r="F22" s="12">
        <f t="shared" si="0"/>
        <v>0</v>
      </c>
      <c r="G22" s="12">
        <v>0</v>
      </c>
      <c r="H22" s="12">
        <v>0</v>
      </c>
      <c r="I22" s="12">
        <v>0</v>
      </c>
      <c r="J22" s="12">
        <v>0</v>
      </c>
      <c r="K22" s="66" t="e">
        <f t="shared" si="1"/>
        <v>#DIV/0!</v>
      </c>
      <c r="L22" s="67" t="e">
        <f t="shared" si="2"/>
        <v>#DIV/0!</v>
      </c>
      <c r="M22" s="12">
        <v>0</v>
      </c>
      <c r="N22" s="12">
        <v>0</v>
      </c>
      <c r="O22" s="12">
        <v>0</v>
      </c>
      <c r="P22" s="12">
        <v>0</v>
      </c>
      <c r="Q22" s="12">
        <v>0</v>
      </c>
      <c r="R22" s="12">
        <v>0</v>
      </c>
      <c r="S22" s="12">
        <v>0</v>
      </c>
      <c r="T22" s="12">
        <v>0</v>
      </c>
      <c r="U22" s="12">
        <f t="shared" si="3"/>
        <v>0</v>
      </c>
      <c r="V22" s="66" t="e">
        <f t="shared" si="4"/>
        <v>#DIV/0!</v>
      </c>
    </row>
    <row r="23" spans="1:22" s="9" customFormat="1" ht="16.5" customHeight="1">
      <c r="A23" s="12"/>
      <c r="B23" s="13"/>
      <c r="C23" s="12">
        <v>0</v>
      </c>
      <c r="D23" s="12">
        <v>0</v>
      </c>
      <c r="E23" s="12">
        <v>0</v>
      </c>
      <c r="F23" s="12">
        <f t="shared" si="0"/>
        <v>0</v>
      </c>
      <c r="G23" s="12">
        <v>0</v>
      </c>
      <c r="H23" s="12">
        <v>0</v>
      </c>
      <c r="I23" s="12">
        <v>0</v>
      </c>
      <c r="J23" s="12">
        <v>0</v>
      </c>
      <c r="K23" s="66" t="e">
        <f t="shared" si="1"/>
        <v>#DIV/0!</v>
      </c>
      <c r="L23" s="67" t="e">
        <f t="shared" si="2"/>
        <v>#DIV/0!</v>
      </c>
      <c r="M23" s="12">
        <v>0</v>
      </c>
      <c r="N23" s="12">
        <v>0</v>
      </c>
      <c r="O23" s="12">
        <v>0</v>
      </c>
      <c r="P23" s="12">
        <v>0</v>
      </c>
      <c r="Q23" s="12">
        <v>0</v>
      </c>
      <c r="R23" s="12">
        <v>0</v>
      </c>
      <c r="S23" s="12">
        <v>0</v>
      </c>
      <c r="T23" s="12">
        <v>0</v>
      </c>
      <c r="U23" s="12">
        <f t="shared" si="3"/>
        <v>0</v>
      </c>
      <c r="V23" s="66" t="e">
        <f t="shared" si="4"/>
        <v>#DIV/0!</v>
      </c>
    </row>
    <row r="24" spans="1:22" s="9" customFormat="1" ht="16.5" customHeight="1">
      <c r="A24" s="12"/>
      <c r="B24" s="13"/>
      <c r="C24" s="12">
        <v>0</v>
      </c>
      <c r="D24" s="12">
        <v>0</v>
      </c>
      <c r="E24" s="12">
        <v>0</v>
      </c>
      <c r="F24" s="12">
        <f t="shared" si="0"/>
        <v>0</v>
      </c>
      <c r="G24" s="12">
        <v>0</v>
      </c>
      <c r="H24" s="12">
        <v>0</v>
      </c>
      <c r="I24" s="12">
        <v>0</v>
      </c>
      <c r="J24" s="12">
        <v>0</v>
      </c>
      <c r="K24" s="66" t="e">
        <f t="shared" si="1"/>
        <v>#DIV/0!</v>
      </c>
      <c r="L24" s="67" t="e">
        <f t="shared" si="2"/>
        <v>#DIV/0!</v>
      </c>
      <c r="M24" s="12">
        <v>0</v>
      </c>
      <c r="N24" s="12">
        <v>0</v>
      </c>
      <c r="O24" s="12">
        <v>0</v>
      </c>
      <c r="P24" s="12">
        <v>0</v>
      </c>
      <c r="Q24" s="12">
        <v>0</v>
      </c>
      <c r="R24" s="12">
        <v>0</v>
      </c>
      <c r="S24" s="12">
        <v>0</v>
      </c>
      <c r="T24" s="12">
        <v>0</v>
      </c>
      <c r="U24" s="12">
        <f t="shared" si="3"/>
        <v>0</v>
      </c>
      <c r="V24" s="66" t="e">
        <f t="shared" si="4"/>
        <v>#DIV/0!</v>
      </c>
    </row>
    <row r="25" spans="1:22" s="9" customFormat="1" ht="16.5" customHeight="1">
      <c r="A25" s="12"/>
      <c r="B25" s="13"/>
      <c r="C25" s="12">
        <v>0</v>
      </c>
      <c r="D25" s="12">
        <v>0</v>
      </c>
      <c r="E25" s="12">
        <v>0</v>
      </c>
      <c r="F25" s="12">
        <f t="shared" si="0"/>
        <v>0</v>
      </c>
      <c r="G25" s="12">
        <v>0</v>
      </c>
      <c r="H25" s="12">
        <v>0</v>
      </c>
      <c r="I25" s="12">
        <v>0</v>
      </c>
      <c r="J25" s="12">
        <v>0</v>
      </c>
      <c r="K25" s="66" t="e">
        <f t="shared" si="1"/>
        <v>#DIV/0!</v>
      </c>
      <c r="L25" s="67" t="e">
        <f t="shared" si="2"/>
        <v>#DIV/0!</v>
      </c>
      <c r="M25" s="12">
        <v>0</v>
      </c>
      <c r="N25" s="12">
        <v>0</v>
      </c>
      <c r="O25" s="12">
        <v>0</v>
      </c>
      <c r="P25" s="12">
        <v>0</v>
      </c>
      <c r="Q25" s="12">
        <v>0</v>
      </c>
      <c r="R25" s="12">
        <v>0</v>
      </c>
      <c r="S25" s="12">
        <v>0</v>
      </c>
      <c r="T25" s="12">
        <v>0</v>
      </c>
      <c r="U25" s="12">
        <f t="shared" si="3"/>
        <v>0</v>
      </c>
      <c r="V25" s="66" t="e">
        <f t="shared" si="4"/>
        <v>#DIV/0!</v>
      </c>
    </row>
    <row r="26" spans="1:22" s="9" customFormat="1" ht="16.5" customHeight="1">
      <c r="A26" s="12"/>
      <c r="B26" s="13"/>
      <c r="C26" s="12">
        <v>0</v>
      </c>
      <c r="D26" s="12">
        <v>0</v>
      </c>
      <c r="E26" s="12">
        <v>0</v>
      </c>
      <c r="F26" s="12">
        <f t="shared" si="0"/>
        <v>0</v>
      </c>
      <c r="G26" s="12">
        <v>0</v>
      </c>
      <c r="H26" s="12">
        <v>0</v>
      </c>
      <c r="I26" s="12">
        <v>0</v>
      </c>
      <c r="J26" s="12">
        <v>0</v>
      </c>
      <c r="K26" s="66" t="e">
        <f t="shared" si="1"/>
        <v>#DIV/0!</v>
      </c>
      <c r="L26" s="67" t="e">
        <f t="shared" si="2"/>
        <v>#DIV/0!</v>
      </c>
      <c r="M26" s="12">
        <v>0</v>
      </c>
      <c r="N26" s="12">
        <v>0</v>
      </c>
      <c r="O26" s="12">
        <v>0</v>
      </c>
      <c r="P26" s="12">
        <v>0</v>
      </c>
      <c r="Q26" s="12">
        <v>0</v>
      </c>
      <c r="R26" s="12">
        <v>0</v>
      </c>
      <c r="S26" s="12">
        <v>0</v>
      </c>
      <c r="T26" s="12">
        <v>0</v>
      </c>
      <c r="U26" s="12">
        <f t="shared" si="3"/>
        <v>0</v>
      </c>
      <c r="V26" s="66" t="e">
        <f t="shared" si="4"/>
        <v>#DIV/0!</v>
      </c>
    </row>
    <row r="27" spans="1:22" s="9" customFormat="1" ht="16.5" customHeight="1">
      <c r="A27" s="12"/>
      <c r="B27" s="13"/>
      <c r="C27" s="12">
        <v>0</v>
      </c>
      <c r="D27" s="12">
        <v>0</v>
      </c>
      <c r="E27" s="12">
        <v>0</v>
      </c>
      <c r="F27" s="12">
        <f t="shared" si="0"/>
        <v>0</v>
      </c>
      <c r="G27" s="12">
        <v>0</v>
      </c>
      <c r="H27" s="12">
        <v>0</v>
      </c>
      <c r="I27" s="12">
        <v>0</v>
      </c>
      <c r="J27" s="12">
        <v>0</v>
      </c>
      <c r="K27" s="66" t="e">
        <f t="shared" si="1"/>
        <v>#DIV/0!</v>
      </c>
      <c r="L27" s="67" t="e">
        <f t="shared" si="2"/>
        <v>#DIV/0!</v>
      </c>
      <c r="M27" s="12">
        <v>0</v>
      </c>
      <c r="N27" s="12">
        <v>0</v>
      </c>
      <c r="O27" s="12">
        <v>0</v>
      </c>
      <c r="P27" s="12">
        <v>0</v>
      </c>
      <c r="Q27" s="12">
        <v>0</v>
      </c>
      <c r="R27" s="12">
        <v>0</v>
      </c>
      <c r="S27" s="12">
        <v>0</v>
      </c>
      <c r="T27" s="12">
        <v>0</v>
      </c>
      <c r="U27" s="12">
        <f t="shared" si="3"/>
        <v>0</v>
      </c>
      <c r="V27" s="66" t="e">
        <f t="shared" si="4"/>
        <v>#DIV/0!</v>
      </c>
    </row>
    <row r="28" spans="1:22" s="9" customFormat="1" ht="16.5" customHeight="1">
      <c r="A28" s="12"/>
      <c r="B28" s="13"/>
      <c r="C28" s="12">
        <v>0</v>
      </c>
      <c r="D28" s="12">
        <v>0</v>
      </c>
      <c r="E28" s="12">
        <v>0</v>
      </c>
      <c r="F28" s="12">
        <f t="shared" si="0"/>
        <v>0</v>
      </c>
      <c r="G28" s="12">
        <v>0</v>
      </c>
      <c r="H28" s="12">
        <v>0</v>
      </c>
      <c r="I28" s="12">
        <v>0</v>
      </c>
      <c r="J28" s="12">
        <v>0</v>
      </c>
      <c r="K28" s="66" t="e">
        <f t="shared" si="1"/>
        <v>#DIV/0!</v>
      </c>
      <c r="L28" s="67" t="e">
        <f t="shared" si="2"/>
        <v>#DIV/0!</v>
      </c>
      <c r="M28" s="12">
        <v>0</v>
      </c>
      <c r="N28" s="12">
        <v>0</v>
      </c>
      <c r="O28" s="12">
        <v>0</v>
      </c>
      <c r="P28" s="12">
        <v>0</v>
      </c>
      <c r="Q28" s="12">
        <v>0</v>
      </c>
      <c r="R28" s="12">
        <v>0</v>
      </c>
      <c r="S28" s="12">
        <v>0</v>
      </c>
      <c r="T28" s="12">
        <v>0</v>
      </c>
      <c r="U28" s="12">
        <f t="shared" si="3"/>
        <v>0</v>
      </c>
      <c r="V28" s="66" t="e">
        <f t="shared" si="4"/>
        <v>#DIV/0!</v>
      </c>
    </row>
    <row r="29" spans="1:22" s="9" customFormat="1" ht="16.5" customHeight="1">
      <c r="A29" s="12"/>
      <c r="B29" s="13"/>
      <c r="C29" s="12">
        <v>0</v>
      </c>
      <c r="D29" s="12">
        <v>0</v>
      </c>
      <c r="E29" s="12">
        <v>0</v>
      </c>
      <c r="F29" s="12">
        <f t="shared" si="0"/>
        <v>0</v>
      </c>
      <c r="G29" s="12">
        <v>0</v>
      </c>
      <c r="H29" s="12">
        <v>0</v>
      </c>
      <c r="I29" s="12">
        <v>0</v>
      </c>
      <c r="J29" s="12">
        <v>0</v>
      </c>
      <c r="K29" s="66" t="e">
        <f t="shared" si="1"/>
        <v>#DIV/0!</v>
      </c>
      <c r="L29" s="67" t="e">
        <f t="shared" si="2"/>
        <v>#DIV/0!</v>
      </c>
      <c r="M29" s="12">
        <v>0</v>
      </c>
      <c r="N29" s="12">
        <v>0</v>
      </c>
      <c r="O29" s="12">
        <v>0</v>
      </c>
      <c r="P29" s="12">
        <v>0</v>
      </c>
      <c r="Q29" s="12">
        <v>0</v>
      </c>
      <c r="R29" s="12">
        <v>0</v>
      </c>
      <c r="S29" s="12">
        <v>0</v>
      </c>
      <c r="T29" s="12">
        <v>0</v>
      </c>
      <c r="U29" s="12">
        <f t="shared" si="3"/>
        <v>0</v>
      </c>
      <c r="V29" s="66" t="e">
        <f t="shared" si="4"/>
        <v>#DIV/0!</v>
      </c>
    </row>
    <row r="30" spans="1:22" s="9" customFormat="1" ht="16.5" customHeight="1">
      <c r="A30" s="12"/>
      <c r="B30" s="13"/>
      <c r="C30" s="12">
        <v>0</v>
      </c>
      <c r="D30" s="12">
        <v>0</v>
      </c>
      <c r="E30" s="12">
        <v>0</v>
      </c>
      <c r="F30" s="12">
        <f t="shared" si="0"/>
        <v>0</v>
      </c>
      <c r="G30" s="12">
        <v>0</v>
      </c>
      <c r="H30" s="12">
        <v>0</v>
      </c>
      <c r="I30" s="12">
        <v>0</v>
      </c>
      <c r="J30" s="12">
        <v>0</v>
      </c>
      <c r="K30" s="66" t="e">
        <f t="shared" si="1"/>
        <v>#DIV/0!</v>
      </c>
      <c r="L30" s="67" t="e">
        <f t="shared" si="2"/>
        <v>#DIV/0!</v>
      </c>
      <c r="M30" s="12">
        <v>0</v>
      </c>
      <c r="N30" s="12">
        <v>0</v>
      </c>
      <c r="O30" s="12">
        <v>0</v>
      </c>
      <c r="P30" s="12">
        <v>0</v>
      </c>
      <c r="Q30" s="12">
        <v>0</v>
      </c>
      <c r="R30" s="12">
        <v>0</v>
      </c>
      <c r="S30" s="12">
        <v>0</v>
      </c>
      <c r="T30" s="12">
        <v>0</v>
      </c>
      <c r="U30" s="12">
        <f t="shared" si="3"/>
        <v>0</v>
      </c>
      <c r="V30" s="66" t="e">
        <f t="shared" si="4"/>
        <v>#DIV/0!</v>
      </c>
    </row>
    <row r="31" spans="1:22" s="9" customFormat="1" ht="16.5" customHeight="1">
      <c r="A31" s="12"/>
      <c r="B31" s="13"/>
      <c r="C31" s="12">
        <v>0</v>
      </c>
      <c r="D31" s="12">
        <v>0</v>
      </c>
      <c r="E31" s="12">
        <v>0</v>
      </c>
      <c r="F31" s="12">
        <f t="shared" si="0"/>
        <v>0</v>
      </c>
      <c r="G31" s="12">
        <v>0</v>
      </c>
      <c r="H31" s="12">
        <v>0</v>
      </c>
      <c r="I31" s="12">
        <v>0</v>
      </c>
      <c r="J31" s="12">
        <v>0</v>
      </c>
      <c r="K31" s="66" t="e">
        <f t="shared" si="1"/>
        <v>#DIV/0!</v>
      </c>
      <c r="L31" s="67" t="e">
        <f t="shared" si="2"/>
        <v>#DIV/0!</v>
      </c>
      <c r="M31" s="12">
        <v>0</v>
      </c>
      <c r="N31" s="12">
        <v>0</v>
      </c>
      <c r="O31" s="12">
        <v>0</v>
      </c>
      <c r="P31" s="12">
        <v>0</v>
      </c>
      <c r="Q31" s="12">
        <v>0</v>
      </c>
      <c r="R31" s="12">
        <v>0</v>
      </c>
      <c r="S31" s="12">
        <v>0</v>
      </c>
      <c r="T31" s="12">
        <v>0</v>
      </c>
      <c r="U31" s="12">
        <f t="shared" si="3"/>
        <v>0</v>
      </c>
      <c r="V31" s="66" t="e">
        <f t="shared" si="4"/>
        <v>#DIV/0!</v>
      </c>
    </row>
    <row r="32" spans="1:22" s="9" customFormat="1" ht="16.5" customHeight="1">
      <c r="A32" s="12"/>
      <c r="B32" s="13"/>
      <c r="C32" s="12">
        <v>0</v>
      </c>
      <c r="D32" s="12">
        <v>0</v>
      </c>
      <c r="E32" s="12">
        <v>0</v>
      </c>
      <c r="F32" s="12">
        <f t="shared" si="0"/>
        <v>0</v>
      </c>
      <c r="G32" s="12">
        <v>0</v>
      </c>
      <c r="H32" s="12">
        <v>0</v>
      </c>
      <c r="I32" s="12">
        <v>0</v>
      </c>
      <c r="J32" s="12">
        <v>0</v>
      </c>
      <c r="K32" s="66" t="e">
        <f t="shared" si="1"/>
        <v>#DIV/0!</v>
      </c>
      <c r="L32" s="67" t="e">
        <f t="shared" si="2"/>
        <v>#DIV/0!</v>
      </c>
      <c r="M32" s="12">
        <v>0</v>
      </c>
      <c r="N32" s="12">
        <v>0</v>
      </c>
      <c r="O32" s="12">
        <v>0</v>
      </c>
      <c r="P32" s="12">
        <v>0</v>
      </c>
      <c r="Q32" s="12">
        <v>0</v>
      </c>
      <c r="R32" s="12">
        <v>0</v>
      </c>
      <c r="S32" s="12">
        <v>0</v>
      </c>
      <c r="T32" s="12">
        <v>0</v>
      </c>
      <c r="U32" s="12">
        <f t="shared" si="3"/>
        <v>0</v>
      </c>
      <c r="V32" s="66" t="e">
        <f t="shared" si="4"/>
        <v>#DIV/0!</v>
      </c>
    </row>
    <row r="33" spans="1:22" s="9" customFormat="1" ht="16.5" customHeight="1">
      <c r="A33" s="12"/>
      <c r="B33" s="13"/>
      <c r="C33" s="12">
        <v>0</v>
      </c>
      <c r="D33" s="12">
        <v>0</v>
      </c>
      <c r="E33" s="12">
        <v>0</v>
      </c>
      <c r="F33" s="12">
        <f t="shared" si="0"/>
        <v>0</v>
      </c>
      <c r="G33" s="12">
        <v>0</v>
      </c>
      <c r="H33" s="12">
        <v>0</v>
      </c>
      <c r="I33" s="12">
        <v>0</v>
      </c>
      <c r="J33" s="12">
        <v>0</v>
      </c>
      <c r="K33" s="66" t="e">
        <f t="shared" si="1"/>
        <v>#DIV/0!</v>
      </c>
      <c r="L33" s="67" t="e">
        <f t="shared" si="2"/>
        <v>#DIV/0!</v>
      </c>
      <c r="M33" s="12">
        <v>0</v>
      </c>
      <c r="N33" s="12">
        <v>0</v>
      </c>
      <c r="O33" s="12">
        <v>0</v>
      </c>
      <c r="P33" s="12">
        <v>0</v>
      </c>
      <c r="Q33" s="12">
        <v>0</v>
      </c>
      <c r="R33" s="12">
        <v>0</v>
      </c>
      <c r="S33" s="12">
        <v>0</v>
      </c>
      <c r="T33" s="12">
        <v>0</v>
      </c>
      <c r="U33" s="12">
        <f t="shared" si="3"/>
        <v>0</v>
      </c>
      <c r="V33" s="66" t="e">
        <f t="shared" si="4"/>
        <v>#DIV/0!</v>
      </c>
    </row>
    <row r="34" spans="1:22" s="9" customFormat="1" ht="16.5" customHeight="1">
      <c r="A34" s="12"/>
      <c r="B34" s="13"/>
      <c r="C34" s="12">
        <v>0</v>
      </c>
      <c r="D34" s="12">
        <v>0</v>
      </c>
      <c r="E34" s="12">
        <v>0</v>
      </c>
      <c r="F34" s="12">
        <f t="shared" si="0"/>
        <v>0</v>
      </c>
      <c r="G34" s="12">
        <v>0</v>
      </c>
      <c r="H34" s="12">
        <v>0</v>
      </c>
      <c r="I34" s="12">
        <v>0</v>
      </c>
      <c r="J34" s="12">
        <v>0</v>
      </c>
      <c r="K34" s="66" t="e">
        <f t="shared" si="1"/>
        <v>#DIV/0!</v>
      </c>
      <c r="L34" s="67" t="e">
        <f t="shared" si="2"/>
        <v>#DIV/0!</v>
      </c>
      <c r="M34" s="12">
        <v>0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 s="12">
        <f t="shared" si="3"/>
        <v>0</v>
      </c>
      <c r="V34" s="66" t="e">
        <f t="shared" si="4"/>
        <v>#DIV/0!</v>
      </c>
    </row>
    <row r="35" spans="1:22" s="9" customFormat="1" ht="16.5" customHeight="1">
      <c r="A35" s="12"/>
      <c r="B35" s="13"/>
      <c r="C35" s="12">
        <v>0</v>
      </c>
      <c r="D35" s="12">
        <v>0</v>
      </c>
      <c r="E35" s="12">
        <v>0</v>
      </c>
      <c r="F35" s="12">
        <f t="shared" si="0"/>
        <v>0</v>
      </c>
      <c r="G35" s="12">
        <v>0</v>
      </c>
      <c r="H35" s="12">
        <v>0</v>
      </c>
      <c r="I35" s="12">
        <v>0</v>
      </c>
      <c r="J35" s="12">
        <v>0</v>
      </c>
      <c r="K35" s="66" t="e">
        <f t="shared" si="1"/>
        <v>#DIV/0!</v>
      </c>
      <c r="L35" s="67" t="e">
        <f t="shared" si="2"/>
        <v>#DIV/0!</v>
      </c>
      <c r="M35" s="12">
        <v>0</v>
      </c>
      <c r="N35" s="12">
        <v>0</v>
      </c>
      <c r="O35" s="12">
        <v>0</v>
      </c>
      <c r="P35" s="12">
        <v>0</v>
      </c>
      <c r="Q35" s="12">
        <v>0</v>
      </c>
      <c r="R35" s="12">
        <v>0</v>
      </c>
      <c r="S35" s="12">
        <v>0</v>
      </c>
      <c r="T35" s="12">
        <v>0</v>
      </c>
      <c r="U35" s="12">
        <f t="shared" si="3"/>
        <v>0</v>
      </c>
      <c r="V35" s="66" t="e">
        <f t="shared" si="4"/>
        <v>#DIV/0!</v>
      </c>
    </row>
    <row r="36" spans="1:22" s="9" customFormat="1" ht="16.5" customHeight="1">
      <c r="A36" s="12"/>
      <c r="B36" s="13"/>
      <c r="C36" s="12">
        <v>0</v>
      </c>
      <c r="D36" s="12">
        <v>0</v>
      </c>
      <c r="E36" s="12">
        <v>0</v>
      </c>
      <c r="F36" s="12">
        <f t="shared" si="0"/>
        <v>0</v>
      </c>
      <c r="G36" s="12">
        <v>0</v>
      </c>
      <c r="H36" s="12">
        <v>0</v>
      </c>
      <c r="I36" s="12">
        <v>0</v>
      </c>
      <c r="J36" s="12">
        <v>0</v>
      </c>
      <c r="K36" s="66" t="e">
        <f t="shared" si="1"/>
        <v>#DIV/0!</v>
      </c>
      <c r="L36" s="67" t="e">
        <f t="shared" si="2"/>
        <v>#DIV/0!</v>
      </c>
      <c r="M36" s="12">
        <v>0</v>
      </c>
      <c r="N36" s="12">
        <v>0</v>
      </c>
      <c r="O36" s="12">
        <v>0</v>
      </c>
      <c r="P36" s="12">
        <v>0</v>
      </c>
      <c r="Q36" s="12">
        <v>0</v>
      </c>
      <c r="R36" s="12">
        <v>0</v>
      </c>
      <c r="S36" s="12">
        <v>0</v>
      </c>
      <c r="T36" s="12">
        <v>0</v>
      </c>
      <c r="U36" s="12">
        <f t="shared" si="3"/>
        <v>0</v>
      </c>
      <c r="V36" s="66" t="e">
        <f t="shared" si="4"/>
        <v>#DIV/0!</v>
      </c>
    </row>
    <row r="37" spans="1:22" s="9" customFormat="1" ht="16.5" customHeight="1">
      <c r="A37" s="14"/>
      <c r="B37" s="13"/>
      <c r="C37" s="12">
        <v>0</v>
      </c>
      <c r="D37" s="12">
        <v>0</v>
      </c>
      <c r="E37" s="12">
        <v>0</v>
      </c>
      <c r="F37" s="12">
        <f t="shared" si="0"/>
        <v>0</v>
      </c>
      <c r="G37" s="12">
        <v>0</v>
      </c>
      <c r="H37" s="12">
        <v>0</v>
      </c>
      <c r="I37" s="12">
        <v>0</v>
      </c>
      <c r="J37" s="12">
        <v>0</v>
      </c>
      <c r="K37" s="66" t="e">
        <f t="shared" si="1"/>
        <v>#DIV/0!</v>
      </c>
      <c r="L37" s="67" t="e">
        <f t="shared" si="2"/>
        <v>#DIV/0!</v>
      </c>
      <c r="M37" s="12">
        <v>0</v>
      </c>
      <c r="N37" s="12">
        <v>0</v>
      </c>
      <c r="O37" s="12">
        <v>0</v>
      </c>
      <c r="P37" s="12">
        <v>0</v>
      </c>
      <c r="Q37" s="12">
        <v>0</v>
      </c>
      <c r="R37" s="12">
        <v>0</v>
      </c>
      <c r="S37" s="12">
        <v>0</v>
      </c>
      <c r="T37" s="12">
        <v>0</v>
      </c>
      <c r="U37" s="12">
        <f t="shared" si="3"/>
        <v>0</v>
      </c>
      <c r="V37" s="66" t="e">
        <f t="shared" si="4"/>
        <v>#DIV/0!</v>
      </c>
    </row>
    <row r="38" spans="1:22" s="9" customFormat="1" ht="16.5" customHeight="1">
      <c r="A38" s="12"/>
      <c r="B38" s="13"/>
      <c r="C38" s="12">
        <v>0</v>
      </c>
      <c r="D38" s="12">
        <v>0</v>
      </c>
      <c r="E38" s="12">
        <v>0</v>
      </c>
      <c r="F38" s="12">
        <f t="shared" si="0"/>
        <v>0</v>
      </c>
      <c r="G38" s="12">
        <v>0</v>
      </c>
      <c r="H38" s="12">
        <v>0</v>
      </c>
      <c r="I38" s="12">
        <v>0</v>
      </c>
      <c r="J38" s="12">
        <v>0</v>
      </c>
      <c r="K38" s="66" t="e">
        <f t="shared" si="1"/>
        <v>#DIV/0!</v>
      </c>
      <c r="L38" s="67" t="e">
        <f t="shared" si="2"/>
        <v>#DIV/0!</v>
      </c>
      <c r="M38" s="12">
        <v>0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 s="12">
        <f t="shared" si="3"/>
        <v>0</v>
      </c>
      <c r="V38" s="66" t="e">
        <f t="shared" si="4"/>
        <v>#DIV/0!</v>
      </c>
    </row>
    <row r="39" spans="1:22" s="9" customFormat="1" ht="16.5" customHeight="1">
      <c r="A39" s="12"/>
      <c r="B39" s="13"/>
      <c r="C39" s="12"/>
      <c r="D39" s="12"/>
      <c r="E39" s="12"/>
      <c r="F39" s="12"/>
      <c r="G39" s="12"/>
      <c r="H39" s="12"/>
      <c r="I39" s="12"/>
      <c r="J39" s="12"/>
      <c r="K39" s="66"/>
      <c r="L39" s="67"/>
      <c r="M39" s="12"/>
      <c r="N39" s="12"/>
      <c r="O39" s="12"/>
      <c r="P39" s="12"/>
      <c r="Q39" s="12"/>
      <c r="R39" s="12"/>
      <c r="S39" s="12"/>
      <c r="T39" s="12"/>
      <c r="U39" s="12"/>
      <c r="V39" s="66"/>
    </row>
    <row r="40" spans="1:22" s="9" customFormat="1" ht="16.5" customHeight="1">
      <c r="A40" s="12"/>
      <c r="B40" s="13"/>
      <c r="C40" s="12">
        <v>0</v>
      </c>
      <c r="D40" s="12">
        <v>0</v>
      </c>
      <c r="E40" s="12">
        <v>0</v>
      </c>
      <c r="F40" s="12">
        <f t="shared" si="0"/>
        <v>0</v>
      </c>
      <c r="G40" s="12">
        <v>0</v>
      </c>
      <c r="H40" s="12"/>
      <c r="I40" s="12"/>
      <c r="J40" s="12"/>
      <c r="K40" s="66"/>
      <c r="L40" s="67"/>
      <c r="M40" s="12"/>
      <c r="N40" s="12"/>
      <c r="O40" s="12"/>
      <c r="P40" s="12"/>
      <c r="Q40" s="12"/>
      <c r="R40" s="12"/>
      <c r="S40" s="12"/>
      <c r="T40" s="12"/>
      <c r="U40" s="12"/>
      <c r="V40" s="66"/>
    </row>
    <row r="41" spans="1:22" s="9" customFormat="1" ht="16.5" customHeight="1">
      <c r="A41" s="12"/>
      <c r="B41" s="13"/>
      <c r="C41" s="12">
        <v>0</v>
      </c>
      <c r="D41" s="12">
        <v>0</v>
      </c>
      <c r="E41" s="12">
        <v>0</v>
      </c>
      <c r="F41" s="12">
        <f t="shared" si="0"/>
        <v>0</v>
      </c>
      <c r="G41" s="12">
        <v>0</v>
      </c>
      <c r="H41" s="12"/>
      <c r="I41" s="12"/>
      <c r="J41" s="12"/>
      <c r="K41" s="66"/>
      <c r="L41" s="67"/>
      <c r="M41" s="12"/>
      <c r="N41" s="12"/>
      <c r="O41" s="12"/>
      <c r="P41" s="12"/>
      <c r="Q41" s="12"/>
      <c r="R41" s="12"/>
      <c r="S41" s="12"/>
      <c r="T41" s="12"/>
      <c r="U41" s="12"/>
      <c r="V41" s="66"/>
    </row>
    <row r="42" spans="1:22" s="9" customFormat="1" ht="16.5" customHeight="1">
      <c r="A42" s="12"/>
      <c r="B42" s="13"/>
      <c r="C42" s="12">
        <v>0</v>
      </c>
      <c r="D42" s="12">
        <v>0</v>
      </c>
      <c r="E42" s="12">
        <v>0</v>
      </c>
      <c r="F42" s="12">
        <f t="shared" si="0"/>
        <v>0</v>
      </c>
      <c r="G42" s="12">
        <v>0</v>
      </c>
      <c r="H42" s="12"/>
      <c r="I42" s="12"/>
      <c r="J42" s="12"/>
      <c r="K42" s="12"/>
      <c r="L42" s="32"/>
      <c r="M42" s="12"/>
      <c r="N42" s="12"/>
      <c r="O42" s="12"/>
      <c r="P42" s="12"/>
      <c r="Q42" s="12"/>
      <c r="R42" s="12"/>
      <c r="S42" s="12"/>
      <c r="T42" s="12"/>
      <c r="U42" s="12"/>
      <c r="V42" s="34"/>
    </row>
    <row r="43" spans="1:22" s="9" customFormat="1" ht="16.5" customHeight="1">
      <c r="A43" s="15"/>
      <c r="B43" s="15" t="s">
        <v>54</v>
      </c>
      <c r="C43" s="12"/>
      <c r="D43" s="12"/>
      <c r="E43" s="12"/>
      <c r="F43" s="12"/>
      <c r="G43" s="12"/>
      <c r="H43" s="12"/>
      <c r="I43" s="12"/>
      <c r="J43" s="12"/>
      <c r="K43" s="12"/>
      <c r="L43" s="32"/>
      <c r="M43" s="12"/>
      <c r="N43" s="12"/>
      <c r="O43" s="12"/>
      <c r="P43" s="12"/>
      <c r="Q43" s="12"/>
      <c r="R43" s="12"/>
      <c r="S43" s="12"/>
      <c r="T43" s="12"/>
      <c r="U43" s="12"/>
      <c r="V43" s="34"/>
    </row>
    <row r="44" spans="1:22" s="9" customFormat="1" ht="16.5" customHeight="1">
      <c r="A44" s="15"/>
      <c r="B44" s="15"/>
      <c r="C44" s="14"/>
      <c r="D44" s="12"/>
      <c r="E44" s="12"/>
      <c r="F44" s="12"/>
      <c r="G44" s="12"/>
      <c r="H44" s="72"/>
      <c r="I44" s="72"/>
      <c r="J44" s="72"/>
      <c r="K44" s="72"/>
      <c r="L44" s="72"/>
      <c r="M44" s="72"/>
      <c r="N44" s="72"/>
      <c r="O44" s="72"/>
      <c r="P44" s="72"/>
      <c r="Q44" s="72"/>
      <c r="R44" s="72"/>
      <c r="S44" s="72"/>
      <c r="T44" s="72"/>
      <c r="U44" s="72"/>
      <c r="V44" s="72"/>
    </row>
    <row r="45" spans="1:22" s="9" customFormat="1" ht="16.5" customHeight="1">
      <c r="A45" s="16"/>
      <c r="B45" s="16" t="s">
        <v>14</v>
      </c>
      <c r="C45" s="17">
        <f t="shared" ref="C45:J45" si="5">SUM(C15:C43)</f>
        <v>0</v>
      </c>
      <c r="D45" s="17">
        <f t="shared" si="5"/>
        <v>0</v>
      </c>
      <c r="E45" s="17">
        <f t="shared" si="5"/>
        <v>0</v>
      </c>
      <c r="F45" s="17">
        <f t="shared" si="5"/>
        <v>0</v>
      </c>
      <c r="G45" s="17">
        <f t="shared" si="5"/>
        <v>0</v>
      </c>
      <c r="H45" s="17">
        <f t="shared" si="5"/>
        <v>0</v>
      </c>
      <c r="I45" s="17">
        <f t="shared" si="5"/>
        <v>0</v>
      </c>
      <c r="J45" s="17">
        <f t="shared" si="5"/>
        <v>0</v>
      </c>
      <c r="K45" s="68" t="e">
        <f>(J45/I45)</f>
        <v>#DIV/0!</v>
      </c>
      <c r="L45" s="69" t="e">
        <f>(D45/J45)</f>
        <v>#DIV/0!</v>
      </c>
      <c r="M45" s="17">
        <f t="shared" ref="M45:T45" si="6">SUM(M15:M43)</f>
        <v>0</v>
      </c>
      <c r="N45" s="17">
        <f t="shared" si="6"/>
        <v>0</v>
      </c>
      <c r="O45" s="17">
        <f t="shared" si="6"/>
        <v>0</v>
      </c>
      <c r="P45" s="17">
        <f t="shared" si="6"/>
        <v>0</v>
      </c>
      <c r="Q45" s="17">
        <f t="shared" si="6"/>
        <v>0</v>
      </c>
      <c r="R45" s="17">
        <f t="shared" si="6"/>
        <v>0</v>
      </c>
      <c r="S45" s="17">
        <f t="shared" si="6"/>
        <v>0</v>
      </c>
      <c r="T45" s="17">
        <f t="shared" si="6"/>
        <v>0</v>
      </c>
      <c r="U45" s="17">
        <f>S45+T45</f>
        <v>0</v>
      </c>
      <c r="V45" s="68" t="e">
        <f>S45/(S45+T45)</f>
        <v>#DIV/0!</v>
      </c>
    </row>
    <row r="46" spans="1:22" s="9" customFormat="1" ht="16.5" customHeight="1">
      <c r="A46" s="13"/>
      <c r="B46" s="16"/>
      <c r="C46" s="13"/>
      <c r="D46" s="13"/>
      <c r="E46" s="13"/>
      <c r="F46" s="13"/>
      <c r="G46" s="13"/>
      <c r="H46" s="13"/>
      <c r="I46" s="13"/>
      <c r="J46" s="13"/>
      <c r="K46" s="13"/>
      <c r="L46" s="13"/>
      <c r="M46" s="13"/>
      <c r="N46" s="13"/>
      <c r="O46" s="12"/>
      <c r="P46" s="12"/>
      <c r="Q46" s="13"/>
      <c r="R46" s="13"/>
      <c r="S46" s="13"/>
      <c r="T46" s="12"/>
      <c r="U46" s="13"/>
      <c r="V46" s="13"/>
    </row>
    <row r="47" spans="1:22" s="9" customFormat="1" ht="16.5" customHeight="1">
      <c r="A47" s="13"/>
      <c r="B47" s="13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2"/>
      <c r="P47" s="12"/>
      <c r="Q47" s="13"/>
      <c r="R47" s="13"/>
      <c r="S47" s="13"/>
      <c r="T47" s="12"/>
      <c r="U47" s="13"/>
      <c r="V47" s="13"/>
    </row>
    <row r="48" spans="1:22" s="9" customFormat="1" ht="16.5" customHeight="1">
      <c r="A48" s="13"/>
      <c r="B48" s="16" t="s">
        <v>26</v>
      </c>
      <c r="C48" s="21" t="s">
        <v>27</v>
      </c>
      <c r="D48" s="21" t="s">
        <v>28</v>
      </c>
      <c r="E48" s="13"/>
      <c r="F48" s="21" t="s">
        <v>7</v>
      </c>
      <c r="G48" s="21" t="s">
        <v>9</v>
      </c>
      <c r="H48" s="13"/>
      <c r="I48" s="21" t="s">
        <v>29</v>
      </c>
      <c r="J48" s="21"/>
      <c r="K48" s="21"/>
      <c r="L48" s="72"/>
      <c r="M48" s="13"/>
      <c r="N48" s="21" t="s">
        <v>31</v>
      </c>
      <c r="O48" s="21"/>
      <c r="P48" s="21"/>
      <c r="Q48" s="21" t="s">
        <v>32</v>
      </c>
      <c r="R48" s="21" t="s">
        <v>33</v>
      </c>
      <c r="S48" s="21" t="s">
        <v>34</v>
      </c>
      <c r="T48" s="72"/>
      <c r="U48" s="13"/>
      <c r="V48" s="13"/>
    </row>
    <row r="49" spans="1:22" s="9" customFormat="1" ht="16.5" customHeight="1">
      <c r="A49" s="13"/>
      <c r="B49" s="13"/>
      <c r="C49" s="12">
        <f>D45</f>
        <v>0</v>
      </c>
      <c r="D49" s="24" t="e">
        <f>C49/C11</f>
        <v>#DIV/0!</v>
      </c>
      <c r="E49" s="13"/>
      <c r="F49" s="12">
        <f>H11+I11</f>
        <v>0</v>
      </c>
      <c r="G49" s="24" t="e">
        <f>F49/C11</f>
        <v>#DIV/0!</v>
      </c>
      <c r="H49" s="13"/>
      <c r="I49" s="12">
        <f>J45</f>
        <v>0</v>
      </c>
      <c r="J49" s="24"/>
      <c r="K49" s="12"/>
      <c r="L49" s="72"/>
      <c r="M49" s="13"/>
      <c r="N49" s="12">
        <f>E11</f>
        <v>0</v>
      </c>
      <c r="O49" s="24"/>
      <c r="P49" s="24"/>
      <c r="Q49" s="12">
        <f>N45</f>
        <v>0</v>
      </c>
      <c r="R49" s="12">
        <v>0</v>
      </c>
      <c r="S49" s="12">
        <f>Q45</f>
        <v>0</v>
      </c>
      <c r="T49" s="72"/>
      <c r="U49" s="13"/>
      <c r="V49" s="13"/>
    </row>
    <row r="50" spans="1:22" s="9" customFormat="1" ht="16.5" customHeight="1">
      <c r="A50" s="13"/>
      <c r="B50" s="13"/>
      <c r="C50" s="13"/>
      <c r="D50" s="13"/>
      <c r="E50" s="13"/>
      <c r="F50" s="13"/>
      <c r="G50" s="13"/>
      <c r="H50" s="13"/>
      <c r="I50" s="13"/>
      <c r="J50" s="13"/>
      <c r="K50" s="13"/>
      <c r="L50" s="13"/>
      <c r="M50" s="13"/>
      <c r="N50" s="13"/>
      <c r="O50" s="12"/>
      <c r="P50" s="12"/>
      <c r="Q50" s="13"/>
      <c r="R50" s="13"/>
      <c r="S50" s="13"/>
      <c r="T50" s="12"/>
      <c r="U50" s="13"/>
      <c r="V50" s="13"/>
    </row>
    <row r="51" spans="1:22" s="9" customFormat="1" ht="16.5" customHeight="1">
      <c r="A51" s="13"/>
      <c r="B51" s="13"/>
      <c r="C51" s="21" t="s">
        <v>35</v>
      </c>
      <c r="D51" s="13"/>
      <c r="E51" s="17"/>
      <c r="F51" s="41"/>
      <c r="G51" s="15"/>
      <c r="H51" s="13"/>
      <c r="I51" s="21" t="s">
        <v>36</v>
      </c>
      <c r="J51" s="13"/>
      <c r="K51" s="41"/>
      <c r="L51" s="15"/>
      <c r="M51" s="72"/>
      <c r="N51" s="72"/>
      <c r="O51" s="12"/>
      <c r="P51" s="12"/>
      <c r="Q51" s="13"/>
      <c r="R51" s="13"/>
      <c r="S51" s="13"/>
      <c r="T51" s="12"/>
      <c r="U51" s="13"/>
      <c r="V51" s="13"/>
    </row>
    <row r="52" spans="1:22" s="9" customFormat="1" ht="16.5" customHeight="1">
      <c r="A52" s="13"/>
      <c r="B52" s="13"/>
      <c r="C52" s="13" t="s">
        <v>37</v>
      </c>
      <c r="D52" s="12">
        <f>M45</f>
        <v>0</v>
      </c>
      <c r="E52" s="13"/>
      <c r="F52" s="14"/>
      <c r="G52" s="15"/>
      <c r="H52" s="13"/>
      <c r="I52" s="43" t="s">
        <v>38</v>
      </c>
      <c r="J52" s="12">
        <v>0</v>
      </c>
      <c r="K52" s="15"/>
      <c r="L52" s="70"/>
      <c r="M52" s="72"/>
      <c r="N52" s="72"/>
      <c r="O52" s="12"/>
      <c r="P52" s="12"/>
      <c r="Q52" s="13"/>
      <c r="R52" s="13"/>
      <c r="S52" s="13"/>
      <c r="T52" s="12"/>
      <c r="U52" s="13"/>
      <c r="V52" s="13"/>
    </row>
    <row r="53" spans="1:22" s="9" customFormat="1" ht="16.5" customHeight="1">
      <c r="A53" s="13"/>
      <c r="B53" s="13"/>
      <c r="C53" s="44" t="s">
        <v>39</v>
      </c>
      <c r="D53" s="65">
        <v>0</v>
      </c>
      <c r="E53" s="13"/>
      <c r="F53" s="45"/>
      <c r="G53" s="65"/>
      <c r="H53" s="13"/>
      <c r="I53" s="45" t="s">
        <v>39</v>
      </c>
      <c r="J53" s="65">
        <v>0</v>
      </c>
      <c r="K53" s="13"/>
      <c r="L53" s="13"/>
      <c r="M53" s="13"/>
      <c r="N53" s="13"/>
      <c r="O53" s="12"/>
      <c r="P53" s="12"/>
      <c r="Q53" s="13"/>
      <c r="R53" s="13"/>
      <c r="S53" s="13"/>
      <c r="T53" s="12"/>
      <c r="U53" s="13"/>
      <c r="V53" s="13"/>
    </row>
    <row r="54" spans="1:22" s="9" customFormat="1" ht="16.5" customHeight="1">
      <c r="A54" s="13"/>
      <c r="B54" s="13"/>
      <c r="C54" s="16" t="s">
        <v>40</v>
      </c>
      <c r="D54" s="46" t="e">
        <f>(D52/D53)</f>
        <v>#DIV/0!</v>
      </c>
      <c r="E54" s="13"/>
      <c r="F54" s="72"/>
      <c r="G54" s="72"/>
      <c r="H54" s="13"/>
      <c r="I54" s="16" t="s">
        <v>40</v>
      </c>
      <c r="J54" s="46" t="e">
        <f>(J52/J53)</f>
        <v>#DIV/0!</v>
      </c>
      <c r="K54" s="13"/>
      <c r="L54" s="13"/>
      <c r="M54" s="13"/>
      <c r="N54" s="13"/>
      <c r="O54" s="12"/>
      <c r="P54" s="12"/>
      <c r="Q54" s="13"/>
      <c r="R54" s="13"/>
      <c r="S54" s="13"/>
      <c r="T54" s="12"/>
      <c r="U54" s="13"/>
      <c r="V54" s="13"/>
    </row>
    <row r="55" spans="1:22" s="9" customFormat="1" ht="16.5" customHeight="1">
      <c r="A55" s="13"/>
      <c r="B55" s="13"/>
      <c r="C55" s="16" t="s">
        <v>40</v>
      </c>
      <c r="D55" s="46" t="e">
        <f>(D53/D54)</f>
        <v>#DIV/0!</v>
      </c>
      <c r="E55" s="13"/>
      <c r="F55" s="72"/>
      <c r="G55" s="72"/>
      <c r="H55" s="13"/>
      <c r="I55" s="16" t="s">
        <v>40</v>
      </c>
      <c r="J55" s="46" t="e">
        <f>(J53/J54)</f>
        <v>#DIV/0!</v>
      </c>
      <c r="K55" s="13"/>
      <c r="L55" s="13"/>
      <c r="M55" s="13"/>
      <c r="N55" s="13"/>
      <c r="O55" s="12"/>
      <c r="P55" s="12"/>
      <c r="Q55" s="13"/>
      <c r="R55" s="13"/>
      <c r="S55" s="13"/>
      <c r="T55" s="12"/>
      <c r="U55" s="13"/>
      <c r="V55" s="13"/>
    </row>
    <row r="56" spans="1:22" s="9" customFormat="1" ht="16.5" customHeight="1"/>
    <row r="57" spans="1:22" ht="16.5" customHeight="1"/>
    <row r="58" spans="1:22" ht="16.5" customHeight="1"/>
    <row r="59" spans="1:22" ht="16.5" customHeight="1"/>
  </sheetData>
  <mergeCells count="6">
    <mergeCell ref="S13:V13"/>
    <mergeCell ref="A13:B13"/>
    <mergeCell ref="A3:B3"/>
    <mergeCell ref="A1:D1"/>
    <mergeCell ref="J1:K1"/>
    <mergeCell ref="J2:K2"/>
  </mergeCells>
  <phoneticPr fontId="7" type="noConversion"/>
  <printOptions horizontalCentered="1" verticalCentered="1" gridLines="1"/>
  <pageMargins left="0.2" right="0.2" top="0.39000000000000007" bottom="0.2" header="0.2" footer="0"/>
  <headerFooter>
    <oddHeader>&amp;L&amp;"Arial,Bold Italic"&amp;14&amp;K000000RYERSON HOCKEY STATISTICS&amp;R&amp;"Arial,Bold Italic"&amp;11&amp;K000000 &amp;14 2012-2013 PLAYOFF STATISTICS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V51"/>
  <sheetViews>
    <sheetView showRuler="0" zoomScale="70" zoomScaleNormal="70" zoomScalePageLayoutView="70" workbookViewId="0">
      <selection activeCell="O12" sqref="O12"/>
    </sheetView>
  </sheetViews>
  <sheetFormatPr baseColWidth="10" defaultRowHeight="15" x14ac:dyDescent="0"/>
  <cols>
    <col min="1" max="1" width="10.83203125" style="10" customWidth="1"/>
    <col min="2" max="2" width="23.6640625" style="10" customWidth="1"/>
    <col min="3" max="3" width="14.6640625" style="10" bestFit="1" customWidth="1"/>
    <col min="4" max="8" width="10.83203125" style="10" customWidth="1"/>
    <col min="9" max="9" width="14.6640625" style="10" bestFit="1" customWidth="1"/>
    <col min="10" max="10" width="12.6640625" style="10" customWidth="1"/>
    <col min="11" max="16384" width="10.83203125" style="10"/>
  </cols>
  <sheetData>
    <row r="1" spans="1:22" ht="17">
      <c r="A1" s="82" t="s">
        <v>57</v>
      </c>
      <c r="B1" s="1132" t="s">
        <v>101</v>
      </c>
      <c r="C1" s="1132"/>
      <c r="D1" s="1132"/>
      <c r="E1" s="82"/>
      <c r="F1" s="82"/>
      <c r="G1" s="82"/>
      <c r="H1" s="82"/>
      <c r="I1" s="82" t="s">
        <v>52</v>
      </c>
      <c r="J1" s="1132" t="s">
        <v>55</v>
      </c>
      <c r="K1" s="1132"/>
      <c r="L1" s="83">
        <f>D42</f>
        <v>0</v>
      </c>
      <c r="M1" s="84"/>
      <c r="N1" s="83"/>
      <c r="O1" s="85"/>
      <c r="P1" s="85"/>
      <c r="Q1" s="84"/>
      <c r="R1" s="84"/>
      <c r="S1" s="84"/>
      <c r="T1" s="85"/>
      <c r="U1" s="84"/>
      <c r="V1" s="84"/>
    </row>
    <row r="2" spans="1:22" ht="17">
      <c r="A2" s="82"/>
      <c r="B2" s="82"/>
      <c r="C2" s="82"/>
      <c r="D2" s="82"/>
      <c r="E2" s="82"/>
      <c r="F2" s="82"/>
      <c r="G2" s="84"/>
      <c r="H2" s="82"/>
      <c r="I2" s="84"/>
      <c r="J2" s="1132" t="s">
        <v>102</v>
      </c>
      <c r="K2" s="1132"/>
      <c r="L2" s="83">
        <v>1</v>
      </c>
      <c r="M2" s="84"/>
      <c r="N2" s="83"/>
      <c r="O2" s="85"/>
      <c r="P2" s="85"/>
      <c r="Q2" s="84"/>
      <c r="R2" s="84"/>
      <c r="S2" s="84"/>
      <c r="T2" s="85"/>
      <c r="U2" s="85"/>
      <c r="V2" s="85"/>
    </row>
    <row r="3" spans="1:22" ht="17">
      <c r="A3" s="1130" t="s">
        <v>0</v>
      </c>
      <c r="B3" s="1130"/>
      <c r="C3" s="84"/>
      <c r="D3" s="84"/>
      <c r="E3" s="84"/>
      <c r="F3" s="84"/>
      <c r="G3" s="84"/>
      <c r="H3" s="84"/>
      <c r="I3" s="84"/>
      <c r="J3" s="84"/>
      <c r="K3" s="84"/>
      <c r="L3" s="84"/>
      <c r="M3" s="84"/>
      <c r="N3" s="84"/>
      <c r="O3" s="85"/>
      <c r="P3" s="85"/>
      <c r="Q3" s="84"/>
      <c r="R3" s="84"/>
      <c r="S3" s="84"/>
      <c r="T3" s="85"/>
      <c r="U3" s="85"/>
      <c r="V3" s="85"/>
    </row>
    <row r="4" spans="1:22" ht="17">
      <c r="A4" s="86" t="s">
        <v>1</v>
      </c>
      <c r="B4" s="86" t="s">
        <v>2</v>
      </c>
      <c r="C4" s="87" t="s">
        <v>16</v>
      </c>
      <c r="D4" s="87" t="s">
        <v>49</v>
      </c>
      <c r="E4" s="87" t="s">
        <v>50</v>
      </c>
      <c r="F4" s="87" t="s">
        <v>5</v>
      </c>
      <c r="G4" s="87" t="s">
        <v>51</v>
      </c>
      <c r="H4" s="87" t="s">
        <v>7</v>
      </c>
      <c r="I4" s="87" t="s">
        <v>8</v>
      </c>
      <c r="J4" s="87" t="s">
        <v>9</v>
      </c>
      <c r="K4" s="87" t="s">
        <v>10</v>
      </c>
      <c r="L4" s="87" t="s">
        <v>11</v>
      </c>
      <c r="M4" s="87" t="s">
        <v>53</v>
      </c>
      <c r="N4" s="87" t="s">
        <v>12</v>
      </c>
      <c r="O4" s="87" t="s">
        <v>19</v>
      </c>
      <c r="P4" s="88"/>
      <c r="Q4" s="88"/>
      <c r="R4" s="87"/>
      <c r="S4" s="87"/>
      <c r="T4" s="87"/>
      <c r="U4" s="85"/>
      <c r="V4" s="85"/>
    </row>
    <row r="5" spans="1:22" ht="17">
      <c r="A5" s="109">
        <v>30</v>
      </c>
      <c r="B5" s="108" t="s">
        <v>69</v>
      </c>
      <c r="C5" s="89">
        <f>D5/60</f>
        <v>0</v>
      </c>
      <c r="D5" s="89">
        <v>0</v>
      </c>
      <c r="E5" s="85">
        <v>0</v>
      </c>
      <c r="F5" s="85">
        <v>0</v>
      </c>
      <c r="G5" s="90" t="e">
        <f>F5/E5</f>
        <v>#DIV/0!</v>
      </c>
      <c r="H5" s="85">
        <v>0</v>
      </c>
      <c r="I5" s="85">
        <v>0</v>
      </c>
      <c r="J5" s="89" t="e">
        <f>H5/C5</f>
        <v>#DIV/0!</v>
      </c>
      <c r="K5" s="85">
        <v>0</v>
      </c>
      <c r="L5" s="85">
        <v>0</v>
      </c>
      <c r="M5" s="91">
        <v>0</v>
      </c>
      <c r="N5" s="85">
        <v>0</v>
      </c>
      <c r="O5" s="91">
        <v>0</v>
      </c>
      <c r="P5" s="88"/>
      <c r="Q5" s="88"/>
      <c r="R5" s="85"/>
      <c r="S5" s="85"/>
      <c r="T5" s="85"/>
      <c r="U5" s="84"/>
      <c r="V5" s="84"/>
    </row>
    <row r="6" spans="1:22" ht="17">
      <c r="A6" s="109">
        <v>28</v>
      </c>
      <c r="B6" s="108" t="s">
        <v>97</v>
      </c>
      <c r="C6" s="89">
        <f>D6/60</f>
        <v>0</v>
      </c>
      <c r="D6" s="89">
        <v>0</v>
      </c>
      <c r="E6" s="85">
        <v>0</v>
      </c>
      <c r="F6" s="85">
        <v>0</v>
      </c>
      <c r="G6" s="90" t="e">
        <f>F6/E6</f>
        <v>#DIV/0!</v>
      </c>
      <c r="H6" s="85">
        <v>0</v>
      </c>
      <c r="I6" s="85">
        <v>0</v>
      </c>
      <c r="J6" s="89" t="e">
        <f>H6/C6</f>
        <v>#DIV/0!</v>
      </c>
      <c r="K6" s="85">
        <v>0</v>
      </c>
      <c r="L6" s="85">
        <v>0</v>
      </c>
      <c r="M6" s="91">
        <v>0</v>
      </c>
      <c r="N6" s="85">
        <v>0</v>
      </c>
      <c r="O6" s="91">
        <v>0</v>
      </c>
      <c r="P6" s="88"/>
      <c r="Q6" s="88"/>
      <c r="R6" s="87"/>
      <c r="S6" s="87"/>
      <c r="T6" s="87"/>
      <c r="U6" s="84"/>
      <c r="V6" s="84"/>
    </row>
    <row r="7" spans="1:22" ht="17">
      <c r="A7" s="109">
        <v>1</v>
      </c>
      <c r="B7" s="108" t="s">
        <v>96</v>
      </c>
      <c r="C7" s="89">
        <f>D7/60</f>
        <v>0</v>
      </c>
      <c r="D7" s="89">
        <v>0</v>
      </c>
      <c r="E7" s="85">
        <v>0</v>
      </c>
      <c r="F7" s="85">
        <v>0</v>
      </c>
      <c r="G7" s="90" t="e">
        <f>F7/E7</f>
        <v>#DIV/0!</v>
      </c>
      <c r="H7" s="85">
        <v>0</v>
      </c>
      <c r="I7" s="85">
        <v>0</v>
      </c>
      <c r="J7" s="89" t="e">
        <f>H7/C7</f>
        <v>#DIV/0!</v>
      </c>
      <c r="K7" s="85">
        <v>0</v>
      </c>
      <c r="L7" s="85">
        <v>0</v>
      </c>
      <c r="M7" s="91">
        <v>0</v>
      </c>
      <c r="N7" s="85">
        <v>0</v>
      </c>
      <c r="O7" s="91">
        <v>0</v>
      </c>
      <c r="P7" s="88"/>
      <c r="Q7" s="88"/>
      <c r="R7" s="85"/>
      <c r="S7" s="85"/>
      <c r="T7" s="85"/>
      <c r="U7" s="84"/>
      <c r="V7" s="84"/>
    </row>
    <row r="8" spans="1:22" ht="17">
      <c r="A8" s="109">
        <v>29</v>
      </c>
      <c r="B8" s="108" t="s">
        <v>70</v>
      </c>
      <c r="C8" s="89">
        <f>D8/60</f>
        <v>1.1666666666666667</v>
      </c>
      <c r="D8" s="89">
        <v>70</v>
      </c>
      <c r="E8" s="85">
        <v>26</v>
      </c>
      <c r="F8" s="85">
        <v>26</v>
      </c>
      <c r="G8" s="90">
        <f>F8/E8</f>
        <v>1</v>
      </c>
      <c r="H8" s="85">
        <v>0</v>
      </c>
      <c r="I8" s="85">
        <v>0</v>
      </c>
      <c r="J8" s="89">
        <f>H8/C8</f>
        <v>0</v>
      </c>
      <c r="K8" s="85">
        <v>0</v>
      </c>
      <c r="L8" s="85">
        <v>0</v>
      </c>
      <c r="M8" s="91">
        <v>1</v>
      </c>
      <c r="N8" s="85">
        <v>0</v>
      </c>
      <c r="O8" s="91">
        <v>2</v>
      </c>
      <c r="P8" s="88"/>
      <c r="Q8" s="88"/>
      <c r="R8" s="85"/>
      <c r="S8" s="85"/>
      <c r="T8" s="85"/>
      <c r="U8" s="84"/>
      <c r="V8" s="84"/>
    </row>
    <row r="9" spans="1:22" ht="17">
      <c r="A9" s="115">
        <v>31</v>
      </c>
      <c r="B9" s="112" t="s">
        <v>71</v>
      </c>
      <c r="C9" s="89">
        <f>D9/60</f>
        <v>0</v>
      </c>
      <c r="D9" s="89">
        <v>0</v>
      </c>
      <c r="E9" s="85">
        <v>0</v>
      </c>
      <c r="F9" s="85">
        <v>0</v>
      </c>
      <c r="G9" s="90" t="e">
        <f>F9/E9</f>
        <v>#DIV/0!</v>
      </c>
      <c r="H9" s="85">
        <v>0</v>
      </c>
      <c r="I9" s="85">
        <v>0</v>
      </c>
      <c r="J9" s="89" t="e">
        <f>H9/C9</f>
        <v>#DIV/0!</v>
      </c>
      <c r="K9" s="85">
        <v>0</v>
      </c>
      <c r="L9" s="85">
        <v>0</v>
      </c>
      <c r="M9" s="91">
        <v>0</v>
      </c>
      <c r="N9" s="85">
        <v>0</v>
      </c>
      <c r="O9" s="91">
        <v>0</v>
      </c>
      <c r="P9" s="88"/>
      <c r="Q9" s="88"/>
      <c r="R9" s="92"/>
      <c r="S9" s="92"/>
      <c r="T9" s="92"/>
      <c r="U9" s="84"/>
      <c r="V9" s="84"/>
    </row>
    <row r="10" spans="1:22" ht="17">
      <c r="A10" s="115"/>
      <c r="B10" s="112" t="s">
        <v>13</v>
      </c>
      <c r="C10" s="89"/>
      <c r="D10" s="89"/>
      <c r="E10" s="85"/>
      <c r="F10" s="85"/>
      <c r="G10" s="90"/>
      <c r="H10" s="85"/>
      <c r="I10" s="85"/>
      <c r="J10" s="89"/>
      <c r="K10" s="85"/>
      <c r="L10" s="85"/>
      <c r="M10" s="85"/>
      <c r="N10" s="85"/>
      <c r="O10" s="88"/>
      <c r="P10" s="88"/>
      <c r="Q10" s="88"/>
      <c r="R10" s="92"/>
      <c r="S10" s="92"/>
      <c r="T10" s="92"/>
      <c r="U10" s="84"/>
      <c r="V10" s="84"/>
    </row>
    <row r="11" spans="1:22" ht="17">
      <c r="A11" s="115"/>
      <c r="B11" s="112"/>
      <c r="C11" s="89"/>
      <c r="D11" s="89"/>
      <c r="E11" s="85"/>
      <c r="F11" s="85"/>
      <c r="G11" s="90"/>
      <c r="H11" s="85"/>
      <c r="I11" s="85"/>
      <c r="J11" s="89"/>
      <c r="K11" s="85"/>
      <c r="L11" s="85"/>
      <c r="M11" s="85"/>
      <c r="N11" s="85"/>
      <c r="O11" s="88"/>
      <c r="P11" s="88"/>
      <c r="Q11" s="88"/>
      <c r="R11" s="92"/>
      <c r="S11" s="92"/>
      <c r="T11" s="92"/>
      <c r="U11" s="84"/>
      <c r="V11" s="84"/>
    </row>
    <row r="12" spans="1:22" ht="17">
      <c r="A12" s="84"/>
      <c r="B12" s="82" t="s">
        <v>14</v>
      </c>
      <c r="C12" s="93">
        <f>D12/60</f>
        <v>1.1666666666666667</v>
      </c>
      <c r="D12" s="93">
        <f>SUM(D5:D9)</f>
        <v>70</v>
      </c>
      <c r="E12" s="83">
        <f>SUM(E6:E9)</f>
        <v>26</v>
      </c>
      <c r="F12" s="83">
        <f>SUM(F6:F8)</f>
        <v>26</v>
      </c>
      <c r="G12" s="94">
        <f>F12/E12</f>
        <v>1</v>
      </c>
      <c r="H12" s="83">
        <f>SUM(H5:H9)</f>
        <v>0</v>
      </c>
      <c r="I12" s="83">
        <f>SUM(I6:I8)</f>
        <v>0</v>
      </c>
      <c r="J12" s="93">
        <f>H12/C12</f>
        <v>0</v>
      </c>
      <c r="K12" s="83">
        <f>SUM(K6:K8)</f>
        <v>0</v>
      </c>
      <c r="L12" s="83">
        <f>SUM(L5:L8)</f>
        <v>0</v>
      </c>
      <c r="M12" s="83">
        <f>SUM(N6:N7)</f>
        <v>0</v>
      </c>
      <c r="N12" s="83">
        <f>SUM(N5:N9)</f>
        <v>0</v>
      </c>
      <c r="O12" s="130">
        <f>SUM(O5:O9)</f>
        <v>2</v>
      </c>
      <c r="P12" s="88"/>
      <c r="Q12" s="88"/>
      <c r="R12" s="85"/>
      <c r="S12" s="85"/>
      <c r="T12" s="85"/>
      <c r="U12" s="84"/>
      <c r="V12" s="84"/>
    </row>
    <row r="13" spans="1:22" ht="17">
      <c r="A13" s="84"/>
      <c r="B13" s="88"/>
      <c r="C13" s="84"/>
      <c r="D13" s="84"/>
      <c r="E13" s="84"/>
      <c r="F13" s="84"/>
      <c r="G13" s="84"/>
      <c r="H13" s="84"/>
      <c r="I13" s="84"/>
      <c r="J13" s="84"/>
      <c r="K13" s="84"/>
      <c r="L13" s="84"/>
      <c r="M13" s="84"/>
      <c r="N13" s="84"/>
      <c r="O13" s="85"/>
      <c r="P13" s="85"/>
      <c r="Q13" s="84"/>
      <c r="R13" s="84"/>
      <c r="S13" s="84"/>
      <c r="T13" s="85"/>
      <c r="U13" s="84"/>
      <c r="V13" s="84"/>
    </row>
    <row r="14" spans="1:22" ht="17">
      <c r="A14" s="1130" t="s">
        <v>15</v>
      </c>
      <c r="B14" s="1130"/>
      <c r="C14" s="84"/>
      <c r="D14" s="84"/>
      <c r="E14" s="84"/>
      <c r="F14" s="84"/>
      <c r="G14" s="84"/>
      <c r="H14" s="84"/>
      <c r="I14" s="83" t="s">
        <v>58</v>
      </c>
      <c r="J14" s="84"/>
      <c r="K14" s="83" t="s">
        <v>59</v>
      </c>
      <c r="L14" s="83" t="s">
        <v>60</v>
      </c>
      <c r="M14" s="84"/>
      <c r="N14" s="84"/>
      <c r="O14" s="85"/>
      <c r="P14" s="85"/>
      <c r="Q14" s="84"/>
      <c r="R14" s="84"/>
      <c r="S14" s="1131" t="s">
        <v>47</v>
      </c>
      <c r="T14" s="1131"/>
      <c r="U14" s="1131"/>
      <c r="V14" s="1131"/>
    </row>
    <row r="15" spans="1:22" ht="17">
      <c r="A15" s="86" t="s">
        <v>1</v>
      </c>
      <c r="B15" s="86" t="s">
        <v>2</v>
      </c>
      <c r="C15" s="87" t="s">
        <v>16</v>
      </c>
      <c r="D15" s="87" t="s">
        <v>3</v>
      </c>
      <c r="E15" s="87" t="s">
        <v>17</v>
      </c>
      <c r="F15" s="87" t="s">
        <v>18</v>
      </c>
      <c r="G15" s="87" t="s">
        <v>19</v>
      </c>
      <c r="H15" s="95" t="s">
        <v>20</v>
      </c>
      <c r="I15" s="87" t="s">
        <v>61</v>
      </c>
      <c r="J15" s="87" t="s">
        <v>4</v>
      </c>
      <c r="K15" s="87" t="s">
        <v>62</v>
      </c>
      <c r="L15" s="87" t="s">
        <v>62</v>
      </c>
      <c r="M15" s="87" t="s">
        <v>21</v>
      </c>
      <c r="N15" s="87" t="s">
        <v>22</v>
      </c>
      <c r="O15" s="87" t="s">
        <v>23</v>
      </c>
      <c r="P15" s="87" t="s">
        <v>48</v>
      </c>
      <c r="Q15" s="87" t="s">
        <v>8</v>
      </c>
      <c r="R15" s="87" t="s">
        <v>24</v>
      </c>
      <c r="S15" s="87" t="s">
        <v>10</v>
      </c>
      <c r="T15" s="87" t="s">
        <v>11</v>
      </c>
      <c r="U15" s="87" t="s">
        <v>25</v>
      </c>
      <c r="V15" s="87" t="s">
        <v>6</v>
      </c>
    </row>
    <row r="16" spans="1:22" ht="17">
      <c r="A16" s="109">
        <v>2</v>
      </c>
      <c r="B16" s="108" t="s">
        <v>72</v>
      </c>
      <c r="C16" s="85">
        <v>0</v>
      </c>
      <c r="D16" s="85">
        <v>0</v>
      </c>
      <c r="E16" s="85">
        <v>0</v>
      </c>
      <c r="F16" s="85">
        <f>SUM(D16:E16)</f>
        <v>0</v>
      </c>
      <c r="G16" s="85">
        <v>0</v>
      </c>
      <c r="H16" s="85">
        <v>0</v>
      </c>
      <c r="I16" s="85">
        <v>0</v>
      </c>
      <c r="J16" s="85">
        <v>0</v>
      </c>
      <c r="K16" s="96" t="e">
        <f>(J16/I16)</f>
        <v>#DIV/0!</v>
      </c>
      <c r="L16" s="97" t="e">
        <f>(D16/J16)</f>
        <v>#DIV/0!</v>
      </c>
      <c r="M16" s="85">
        <v>0</v>
      </c>
      <c r="N16" s="85">
        <v>0</v>
      </c>
      <c r="O16" s="85">
        <v>0</v>
      </c>
      <c r="P16" s="85">
        <v>0</v>
      </c>
      <c r="Q16" s="85">
        <v>0</v>
      </c>
      <c r="R16" s="85">
        <v>0</v>
      </c>
      <c r="S16" s="85">
        <v>0</v>
      </c>
      <c r="T16" s="85">
        <v>0</v>
      </c>
      <c r="U16" s="85">
        <f>S16+T16</f>
        <v>0</v>
      </c>
      <c r="V16" s="96" t="e">
        <f>S16/(S16+T16)</f>
        <v>#DIV/0!</v>
      </c>
    </row>
    <row r="17" spans="1:22" ht="17">
      <c r="A17" s="109">
        <v>4</v>
      </c>
      <c r="B17" s="108" t="s">
        <v>73</v>
      </c>
      <c r="C17" s="85">
        <v>1</v>
      </c>
      <c r="D17" s="85">
        <v>0</v>
      </c>
      <c r="E17" s="85">
        <v>0</v>
      </c>
      <c r="F17" s="85">
        <f t="shared" ref="F17:F38" si="0">SUM(D17:E17)</f>
        <v>0</v>
      </c>
      <c r="G17" s="85">
        <v>2</v>
      </c>
      <c r="H17" s="85">
        <v>0</v>
      </c>
      <c r="I17" s="85">
        <v>1</v>
      </c>
      <c r="J17" s="85">
        <v>1</v>
      </c>
      <c r="K17" s="96">
        <f t="shared" ref="K17:K38" si="1">(J17/I17)</f>
        <v>1</v>
      </c>
      <c r="L17" s="97">
        <f t="shared" ref="L17:L38" si="2">(D17/J17)</f>
        <v>0</v>
      </c>
      <c r="M17" s="85">
        <v>0</v>
      </c>
      <c r="N17" s="85">
        <v>0</v>
      </c>
      <c r="O17" s="85">
        <v>0</v>
      </c>
      <c r="P17" s="85">
        <v>0</v>
      </c>
      <c r="Q17" s="85">
        <v>0</v>
      </c>
      <c r="R17" s="85">
        <v>1</v>
      </c>
      <c r="S17" s="85">
        <v>0</v>
      </c>
      <c r="T17" s="85">
        <v>0</v>
      </c>
      <c r="U17" s="85">
        <f t="shared" ref="U17:U39" si="3">S17+T17</f>
        <v>0</v>
      </c>
      <c r="V17" s="96" t="e">
        <f t="shared" ref="V17:V38" si="4">S17/(S17+T17)</f>
        <v>#DIV/0!</v>
      </c>
    </row>
    <row r="18" spans="1:22" ht="17">
      <c r="A18" s="109">
        <v>5</v>
      </c>
      <c r="B18" s="108" t="s">
        <v>74</v>
      </c>
      <c r="C18" s="85">
        <v>1</v>
      </c>
      <c r="D18" s="85">
        <v>0</v>
      </c>
      <c r="E18" s="85">
        <v>0</v>
      </c>
      <c r="F18" s="85">
        <f t="shared" si="0"/>
        <v>0</v>
      </c>
      <c r="G18" s="85">
        <v>0</v>
      </c>
      <c r="H18" s="85">
        <v>0</v>
      </c>
      <c r="I18" s="85">
        <v>3</v>
      </c>
      <c r="J18" s="85">
        <v>3</v>
      </c>
      <c r="K18" s="96">
        <f t="shared" si="1"/>
        <v>1</v>
      </c>
      <c r="L18" s="97">
        <f t="shared" si="2"/>
        <v>0</v>
      </c>
      <c r="M18" s="85">
        <v>0</v>
      </c>
      <c r="N18" s="85">
        <v>0</v>
      </c>
      <c r="O18" s="85">
        <v>0</v>
      </c>
      <c r="P18" s="85">
        <v>0</v>
      </c>
      <c r="Q18" s="85">
        <v>0</v>
      </c>
      <c r="R18" s="85">
        <v>2</v>
      </c>
      <c r="S18" s="85">
        <v>0</v>
      </c>
      <c r="T18" s="85">
        <v>0</v>
      </c>
      <c r="U18" s="85">
        <f t="shared" si="3"/>
        <v>0</v>
      </c>
      <c r="V18" s="96" t="e">
        <f t="shared" si="4"/>
        <v>#DIV/0!</v>
      </c>
    </row>
    <row r="19" spans="1:22" ht="17">
      <c r="A19" s="109">
        <v>6</v>
      </c>
      <c r="B19" s="108" t="s">
        <v>75</v>
      </c>
      <c r="C19" s="85">
        <v>1</v>
      </c>
      <c r="D19" s="85">
        <v>0</v>
      </c>
      <c r="E19" s="85">
        <v>0</v>
      </c>
      <c r="F19" s="85">
        <f t="shared" si="0"/>
        <v>0</v>
      </c>
      <c r="G19" s="85">
        <v>6</v>
      </c>
      <c r="H19" s="85">
        <v>0</v>
      </c>
      <c r="I19" s="85">
        <v>6</v>
      </c>
      <c r="J19" s="85">
        <v>6</v>
      </c>
      <c r="K19" s="96">
        <f t="shared" si="1"/>
        <v>1</v>
      </c>
      <c r="L19" s="97">
        <f t="shared" si="2"/>
        <v>0</v>
      </c>
      <c r="M19" s="85">
        <v>0</v>
      </c>
      <c r="N19" s="85">
        <v>0</v>
      </c>
      <c r="O19" s="85">
        <v>0</v>
      </c>
      <c r="P19" s="85">
        <v>0</v>
      </c>
      <c r="Q19" s="85">
        <v>0</v>
      </c>
      <c r="R19" s="85">
        <v>1</v>
      </c>
      <c r="S19" s="85">
        <v>0</v>
      </c>
      <c r="T19" s="85">
        <v>0</v>
      </c>
      <c r="U19" s="85">
        <f t="shared" si="3"/>
        <v>0</v>
      </c>
      <c r="V19" s="96" t="e">
        <f t="shared" si="4"/>
        <v>#DIV/0!</v>
      </c>
    </row>
    <row r="20" spans="1:22" ht="17">
      <c r="A20" s="109">
        <v>7</v>
      </c>
      <c r="B20" s="108" t="s">
        <v>76</v>
      </c>
      <c r="C20" s="85">
        <v>0</v>
      </c>
      <c r="D20" s="85">
        <v>0</v>
      </c>
      <c r="E20" s="85">
        <v>0</v>
      </c>
      <c r="F20" s="85">
        <f t="shared" si="0"/>
        <v>0</v>
      </c>
      <c r="G20" s="85">
        <v>0</v>
      </c>
      <c r="H20" s="85">
        <v>0</v>
      </c>
      <c r="I20" s="85">
        <v>0</v>
      </c>
      <c r="J20" s="85">
        <v>0</v>
      </c>
      <c r="K20" s="96" t="e">
        <f t="shared" si="1"/>
        <v>#DIV/0!</v>
      </c>
      <c r="L20" s="97" t="e">
        <f t="shared" si="2"/>
        <v>#DIV/0!</v>
      </c>
      <c r="M20" s="85">
        <v>0</v>
      </c>
      <c r="N20" s="85">
        <v>0</v>
      </c>
      <c r="O20" s="85">
        <v>0</v>
      </c>
      <c r="P20" s="85">
        <v>0</v>
      </c>
      <c r="Q20" s="85">
        <v>0</v>
      </c>
      <c r="R20" s="85">
        <v>0</v>
      </c>
      <c r="S20" s="85">
        <v>0</v>
      </c>
      <c r="T20" s="85">
        <v>0</v>
      </c>
      <c r="U20" s="85">
        <f t="shared" si="3"/>
        <v>0</v>
      </c>
      <c r="V20" s="96" t="e">
        <f t="shared" si="4"/>
        <v>#DIV/0!</v>
      </c>
    </row>
    <row r="21" spans="1:22" ht="17">
      <c r="A21" s="109">
        <v>8</v>
      </c>
      <c r="B21" s="108" t="s">
        <v>77</v>
      </c>
      <c r="C21" s="85">
        <v>1</v>
      </c>
      <c r="D21" s="85">
        <v>0</v>
      </c>
      <c r="E21" s="85">
        <v>0</v>
      </c>
      <c r="F21" s="85">
        <f t="shared" si="0"/>
        <v>0</v>
      </c>
      <c r="G21" s="85">
        <v>0</v>
      </c>
      <c r="H21" s="85">
        <v>0</v>
      </c>
      <c r="I21" s="85">
        <v>1</v>
      </c>
      <c r="J21" s="85">
        <v>1</v>
      </c>
      <c r="K21" s="96">
        <f t="shared" si="1"/>
        <v>1</v>
      </c>
      <c r="L21" s="97">
        <f t="shared" si="2"/>
        <v>0</v>
      </c>
      <c r="M21" s="85">
        <v>0</v>
      </c>
      <c r="N21" s="85">
        <v>0</v>
      </c>
      <c r="O21" s="85">
        <v>0</v>
      </c>
      <c r="P21" s="85">
        <v>0</v>
      </c>
      <c r="Q21" s="85">
        <v>0</v>
      </c>
      <c r="R21" s="85">
        <v>1</v>
      </c>
      <c r="S21" s="85">
        <v>0</v>
      </c>
      <c r="T21" s="85">
        <v>1</v>
      </c>
      <c r="U21" s="85">
        <f t="shared" si="3"/>
        <v>1</v>
      </c>
      <c r="V21" s="96">
        <f t="shared" si="4"/>
        <v>0</v>
      </c>
    </row>
    <row r="22" spans="1:22" ht="17">
      <c r="A22" s="115">
        <v>9</v>
      </c>
      <c r="B22" s="112" t="s">
        <v>78</v>
      </c>
      <c r="C22" s="85">
        <v>1</v>
      </c>
      <c r="D22" s="85">
        <v>0</v>
      </c>
      <c r="E22" s="85">
        <v>0</v>
      </c>
      <c r="F22" s="85">
        <f t="shared" si="0"/>
        <v>0</v>
      </c>
      <c r="G22" s="85">
        <v>0</v>
      </c>
      <c r="H22" s="85">
        <v>0</v>
      </c>
      <c r="I22" s="85">
        <v>0</v>
      </c>
      <c r="J22" s="85">
        <v>0</v>
      </c>
      <c r="K22" s="96" t="e">
        <f t="shared" si="1"/>
        <v>#DIV/0!</v>
      </c>
      <c r="L22" s="97" t="e">
        <f t="shared" si="2"/>
        <v>#DIV/0!</v>
      </c>
      <c r="M22" s="85">
        <v>0</v>
      </c>
      <c r="N22" s="85">
        <v>0</v>
      </c>
      <c r="O22" s="85">
        <v>0</v>
      </c>
      <c r="P22" s="85">
        <v>0</v>
      </c>
      <c r="Q22" s="85">
        <v>0</v>
      </c>
      <c r="R22" s="85">
        <v>0</v>
      </c>
      <c r="S22" s="85">
        <v>5</v>
      </c>
      <c r="T22" s="85">
        <v>3</v>
      </c>
      <c r="U22" s="85">
        <f t="shared" si="3"/>
        <v>8</v>
      </c>
      <c r="V22" s="96">
        <f t="shared" si="4"/>
        <v>0.625</v>
      </c>
    </row>
    <row r="23" spans="1:22" ht="17">
      <c r="A23" s="109">
        <v>10</v>
      </c>
      <c r="B23" s="108" t="s">
        <v>79</v>
      </c>
      <c r="C23" s="85">
        <v>1</v>
      </c>
      <c r="D23" s="85">
        <v>0</v>
      </c>
      <c r="E23" s="85">
        <v>0</v>
      </c>
      <c r="F23" s="85">
        <f t="shared" si="0"/>
        <v>0</v>
      </c>
      <c r="G23" s="85">
        <v>0</v>
      </c>
      <c r="H23" s="85">
        <v>0</v>
      </c>
      <c r="I23" s="85">
        <v>5</v>
      </c>
      <c r="J23" s="85">
        <v>5</v>
      </c>
      <c r="K23" s="96">
        <f t="shared" si="1"/>
        <v>1</v>
      </c>
      <c r="L23" s="97">
        <f t="shared" si="2"/>
        <v>0</v>
      </c>
      <c r="M23" s="85">
        <v>0</v>
      </c>
      <c r="N23" s="85">
        <v>0</v>
      </c>
      <c r="O23" s="85">
        <v>0</v>
      </c>
      <c r="P23" s="85">
        <v>0</v>
      </c>
      <c r="Q23" s="85">
        <v>0</v>
      </c>
      <c r="R23" s="85">
        <v>1</v>
      </c>
      <c r="S23" s="85">
        <v>12</v>
      </c>
      <c r="T23" s="85">
        <v>8</v>
      </c>
      <c r="U23" s="85">
        <f t="shared" si="3"/>
        <v>20</v>
      </c>
      <c r="V23" s="96">
        <f t="shared" si="4"/>
        <v>0.6</v>
      </c>
    </row>
    <row r="24" spans="1:22" ht="17">
      <c r="A24" s="109">
        <v>13</v>
      </c>
      <c r="B24" s="108" t="s">
        <v>80</v>
      </c>
      <c r="C24" s="85">
        <v>1</v>
      </c>
      <c r="D24" s="85">
        <v>0</v>
      </c>
      <c r="E24" s="85">
        <v>0</v>
      </c>
      <c r="F24" s="85">
        <f t="shared" si="0"/>
        <v>0</v>
      </c>
      <c r="G24" s="85">
        <v>0</v>
      </c>
      <c r="H24" s="85">
        <v>0</v>
      </c>
      <c r="I24" s="85">
        <v>1</v>
      </c>
      <c r="J24" s="85">
        <v>1</v>
      </c>
      <c r="K24" s="96">
        <f t="shared" si="1"/>
        <v>1</v>
      </c>
      <c r="L24" s="97">
        <f t="shared" si="2"/>
        <v>0</v>
      </c>
      <c r="M24" s="85">
        <v>0</v>
      </c>
      <c r="N24" s="85">
        <v>0</v>
      </c>
      <c r="O24" s="85">
        <v>0</v>
      </c>
      <c r="P24" s="85">
        <v>0</v>
      </c>
      <c r="Q24" s="85">
        <v>0</v>
      </c>
      <c r="R24" s="85">
        <v>0</v>
      </c>
      <c r="S24" s="85">
        <v>0</v>
      </c>
      <c r="T24" s="85">
        <v>0</v>
      </c>
      <c r="U24" s="85">
        <f t="shared" si="3"/>
        <v>0</v>
      </c>
      <c r="V24" s="96" t="e">
        <f t="shared" si="4"/>
        <v>#DIV/0!</v>
      </c>
    </row>
    <row r="25" spans="1:22" ht="17">
      <c r="A25" s="109">
        <v>16</v>
      </c>
      <c r="B25" s="108" t="s">
        <v>81</v>
      </c>
      <c r="C25" s="85">
        <v>0</v>
      </c>
      <c r="D25" s="85">
        <v>0</v>
      </c>
      <c r="E25" s="85">
        <v>0</v>
      </c>
      <c r="F25" s="85">
        <f t="shared" si="0"/>
        <v>0</v>
      </c>
      <c r="G25" s="85">
        <v>0</v>
      </c>
      <c r="H25" s="85">
        <v>0</v>
      </c>
      <c r="I25" s="85">
        <v>0</v>
      </c>
      <c r="J25" s="85">
        <v>0</v>
      </c>
      <c r="K25" s="96" t="e">
        <f t="shared" si="1"/>
        <v>#DIV/0!</v>
      </c>
      <c r="L25" s="97" t="e">
        <f t="shared" si="2"/>
        <v>#DIV/0!</v>
      </c>
      <c r="M25" s="85">
        <v>0</v>
      </c>
      <c r="N25" s="85">
        <v>0</v>
      </c>
      <c r="O25" s="85">
        <v>0</v>
      </c>
      <c r="P25" s="85">
        <v>0</v>
      </c>
      <c r="Q25" s="85">
        <v>0</v>
      </c>
      <c r="R25" s="85">
        <v>0</v>
      </c>
      <c r="S25" s="85">
        <v>0</v>
      </c>
      <c r="T25" s="85">
        <v>0</v>
      </c>
      <c r="U25" s="85">
        <f t="shared" si="3"/>
        <v>0</v>
      </c>
      <c r="V25" s="96" t="e">
        <f t="shared" si="4"/>
        <v>#DIV/0!</v>
      </c>
    </row>
    <row r="26" spans="1:22" ht="17">
      <c r="A26" s="109">
        <v>17</v>
      </c>
      <c r="B26" s="108" t="s">
        <v>82</v>
      </c>
      <c r="C26" s="85">
        <v>1</v>
      </c>
      <c r="D26" s="85">
        <v>0</v>
      </c>
      <c r="E26" s="85">
        <v>0</v>
      </c>
      <c r="F26" s="85">
        <f t="shared" si="0"/>
        <v>0</v>
      </c>
      <c r="G26" s="85">
        <v>0</v>
      </c>
      <c r="H26" s="85">
        <v>0</v>
      </c>
      <c r="I26" s="85">
        <v>3</v>
      </c>
      <c r="J26" s="85">
        <v>3</v>
      </c>
      <c r="K26" s="96">
        <f t="shared" si="1"/>
        <v>1</v>
      </c>
      <c r="L26" s="97">
        <f t="shared" si="2"/>
        <v>0</v>
      </c>
      <c r="M26" s="85">
        <v>0</v>
      </c>
      <c r="N26" s="85">
        <v>0</v>
      </c>
      <c r="O26" s="85">
        <v>0</v>
      </c>
      <c r="P26" s="85">
        <v>0</v>
      </c>
      <c r="Q26" s="85">
        <v>0</v>
      </c>
      <c r="R26" s="85">
        <v>2</v>
      </c>
      <c r="S26" s="85">
        <v>0</v>
      </c>
      <c r="T26" s="85">
        <v>0</v>
      </c>
      <c r="U26" s="85">
        <f t="shared" si="3"/>
        <v>0</v>
      </c>
      <c r="V26" s="96" t="e">
        <f t="shared" si="4"/>
        <v>#DIV/0!</v>
      </c>
    </row>
    <row r="27" spans="1:22" ht="17">
      <c r="A27" s="109">
        <v>18</v>
      </c>
      <c r="B27" s="108" t="s">
        <v>83</v>
      </c>
      <c r="C27" s="85">
        <v>1</v>
      </c>
      <c r="D27" s="85">
        <v>0</v>
      </c>
      <c r="E27" s="85">
        <v>0</v>
      </c>
      <c r="F27" s="85">
        <f t="shared" si="0"/>
        <v>0</v>
      </c>
      <c r="G27" s="85">
        <v>4</v>
      </c>
      <c r="H27" s="85">
        <v>0</v>
      </c>
      <c r="I27" s="85">
        <v>0</v>
      </c>
      <c r="J27" s="85">
        <v>0</v>
      </c>
      <c r="K27" s="96" t="e">
        <f t="shared" si="1"/>
        <v>#DIV/0!</v>
      </c>
      <c r="L27" s="97" t="e">
        <f t="shared" si="2"/>
        <v>#DIV/0!</v>
      </c>
      <c r="M27" s="85">
        <v>0</v>
      </c>
      <c r="N27" s="85">
        <v>0</v>
      </c>
      <c r="O27" s="85">
        <v>0</v>
      </c>
      <c r="P27" s="85">
        <v>0</v>
      </c>
      <c r="Q27" s="85">
        <v>0</v>
      </c>
      <c r="R27" s="85">
        <v>3</v>
      </c>
      <c r="S27" s="85">
        <v>4</v>
      </c>
      <c r="T27" s="85">
        <v>6</v>
      </c>
      <c r="U27" s="85">
        <f t="shared" si="3"/>
        <v>10</v>
      </c>
      <c r="V27" s="96">
        <f t="shared" si="4"/>
        <v>0.4</v>
      </c>
    </row>
    <row r="28" spans="1:22" ht="17">
      <c r="A28" s="109">
        <v>19</v>
      </c>
      <c r="B28" s="108" t="s">
        <v>84</v>
      </c>
      <c r="C28" s="85">
        <v>1</v>
      </c>
      <c r="D28" s="85">
        <v>0</v>
      </c>
      <c r="E28" s="85">
        <v>0</v>
      </c>
      <c r="F28" s="85">
        <f t="shared" si="0"/>
        <v>0</v>
      </c>
      <c r="G28" s="85">
        <v>0</v>
      </c>
      <c r="H28" s="85">
        <v>0</v>
      </c>
      <c r="I28" s="85">
        <v>2</v>
      </c>
      <c r="J28" s="85">
        <v>2</v>
      </c>
      <c r="K28" s="96">
        <f t="shared" si="1"/>
        <v>1</v>
      </c>
      <c r="L28" s="97">
        <f t="shared" si="2"/>
        <v>0</v>
      </c>
      <c r="M28" s="85">
        <v>0</v>
      </c>
      <c r="N28" s="85">
        <v>0</v>
      </c>
      <c r="O28" s="85">
        <v>0</v>
      </c>
      <c r="P28" s="85">
        <v>0</v>
      </c>
      <c r="Q28" s="85">
        <v>0</v>
      </c>
      <c r="R28" s="85">
        <v>1</v>
      </c>
      <c r="S28" s="85">
        <v>0</v>
      </c>
      <c r="T28" s="85">
        <v>0</v>
      </c>
      <c r="U28" s="85">
        <f t="shared" si="3"/>
        <v>0</v>
      </c>
      <c r="V28" s="96" t="e">
        <f t="shared" si="4"/>
        <v>#DIV/0!</v>
      </c>
    </row>
    <row r="29" spans="1:22" ht="17">
      <c r="A29" s="109">
        <v>20</v>
      </c>
      <c r="B29" s="108" t="s">
        <v>85</v>
      </c>
      <c r="C29" s="85">
        <v>1</v>
      </c>
      <c r="D29" s="85">
        <v>0</v>
      </c>
      <c r="E29" s="85">
        <v>0</v>
      </c>
      <c r="F29" s="85">
        <f t="shared" si="0"/>
        <v>0</v>
      </c>
      <c r="G29" s="85">
        <v>0</v>
      </c>
      <c r="H29" s="85">
        <v>0</v>
      </c>
      <c r="I29" s="85">
        <v>2</v>
      </c>
      <c r="J29" s="85">
        <v>2</v>
      </c>
      <c r="K29" s="96">
        <f t="shared" si="1"/>
        <v>1</v>
      </c>
      <c r="L29" s="97">
        <f t="shared" si="2"/>
        <v>0</v>
      </c>
      <c r="M29" s="85">
        <v>0</v>
      </c>
      <c r="N29" s="85">
        <v>0</v>
      </c>
      <c r="O29" s="85">
        <v>0</v>
      </c>
      <c r="P29" s="85">
        <v>0</v>
      </c>
      <c r="Q29" s="85">
        <v>0</v>
      </c>
      <c r="R29" s="85">
        <v>0</v>
      </c>
      <c r="S29" s="85">
        <v>0</v>
      </c>
      <c r="T29" s="85">
        <v>1</v>
      </c>
      <c r="U29" s="85">
        <f t="shared" si="3"/>
        <v>1</v>
      </c>
      <c r="V29" s="96">
        <f t="shared" si="4"/>
        <v>0</v>
      </c>
    </row>
    <row r="30" spans="1:22" ht="17">
      <c r="A30" s="109">
        <v>21</v>
      </c>
      <c r="B30" s="108" t="s">
        <v>86</v>
      </c>
      <c r="C30" s="85">
        <v>0</v>
      </c>
      <c r="D30" s="85">
        <v>0</v>
      </c>
      <c r="E30" s="85">
        <v>0</v>
      </c>
      <c r="F30" s="85">
        <f t="shared" si="0"/>
        <v>0</v>
      </c>
      <c r="G30" s="85">
        <v>0</v>
      </c>
      <c r="H30" s="85">
        <v>0</v>
      </c>
      <c r="I30" s="85">
        <v>0</v>
      </c>
      <c r="J30" s="85">
        <v>0</v>
      </c>
      <c r="K30" s="96" t="e">
        <f t="shared" si="1"/>
        <v>#DIV/0!</v>
      </c>
      <c r="L30" s="97" t="e">
        <f t="shared" si="2"/>
        <v>#DIV/0!</v>
      </c>
      <c r="M30" s="85">
        <v>0</v>
      </c>
      <c r="N30" s="85">
        <v>0</v>
      </c>
      <c r="O30" s="85">
        <v>0</v>
      </c>
      <c r="P30" s="85">
        <v>0</v>
      </c>
      <c r="Q30" s="85">
        <v>0</v>
      </c>
      <c r="R30" s="85">
        <v>0</v>
      </c>
      <c r="S30" s="85">
        <v>0</v>
      </c>
      <c r="T30" s="85">
        <v>0</v>
      </c>
      <c r="U30" s="85">
        <f t="shared" si="3"/>
        <v>0</v>
      </c>
      <c r="V30" s="96" t="e">
        <f t="shared" si="4"/>
        <v>#DIV/0!</v>
      </c>
    </row>
    <row r="31" spans="1:22" ht="17">
      <c r="A31" s="109">
        <v>22</v>
      </c>
      <c r="B31" s="108" t="s">
        <v>87</v>
      </c>
      <c r="C31" s="85">
        <v>1</v>
      </c>
      <c r="D31" s="85">
        <v>0</v>
      </c>
      <c r="E31" s="85">
        <v>0</v>
      </c>
      <c r="F31" s="85">
        <f t="shared" si="0"/>
        <v>0</v>
      </c>
      <c r="G31" s="85">
        <v>0</v>
      </c>
      <c r="H31" s="85">
        <v>0</v>
      </c>
      <c r="I31" s="85">
        <v>0</v>
      </c>
      <c r="J31" s="85">
        <v>0</v>
      </c>
      <c r="K31" s="96" t="e">
        <f t="shared" si="1"/>
        <v>#DIV/0!</v>
      </c>
      <c r="L31" s="97" t="e">
        <f t="shared" si="2"/>
        <v>#DIV/0!</v>
      </c>
      <c r="M31" s="85">
        <v>0</v>
      </c>
      <c r="N31" s="85">
        <v>0</v>
      </c>
      <c r="O31" s="85">
        <v>0</v>
      </c>
      <c r="P31" s="85">
        <v>0</v>
      </c>
      <c r="Q31" s="85">
        <v>0</v>
      </c>
      <c r="R31" s="85">
        <v>0</v>
      </c>
      <c r="S31" s="85">
        <v>0</v>
      </c>
      <c r="T31" s="85">
        <v>0</v>
      </c>
      <c r="U31" s="85">
        <f t="shared" si="3"/>
        <v>0</v>
      </c>
      <c r="V31" s="96" t="e">
        <f t="shared" si="4"/>
        <v>#DIV/0!</v>
      </c>
    </row>
    <row r="32" spans="1:22" ht="17">
      <c r="A32" s="109">
        <v>23</v>
      </c>
      <c r="B32" s="108" t="s">
        <v>88</v>
      </c>
      <c r="C32" s="85">
        <v>1</v>
      </c>
      <c r="D32" s="85">
        <v>0</v>
      </c>
      <c r="E32" s="85">
        <v>0</v>
      </c>
      <c r="F32" s="85">
        <f t="shared" si="0"/>
        <v>0</v>
      </c>
      <c r="G32" s="85">
        <v>0</v>
      </c>
      <c r="H32" s="85">
        <v>0</v>
      </c>
      <c r="I32" s="85">
        <v>2</v>
      </c>
      <c r="J32" s="85">
        <v>2</v>
      </c>
      <c r="K32" s="96">
        <f t="shared" si="1"/>
        <v>1</v>
      </c>
      <c r="L32" s="97">
        <f t="shared" si="2"/>
        <v>0</v>
      </c>
      <c r="M32" s="85">
        <v>0</v>
      </c>
      <c r="N32" s="85">
        <v>0</v>
      </c>
      <c r="O32" s="85">
        <v>0</v>
      </c>
      <c r="P32" s="85">
        <v>0</v>
      </c>
      <c r="Q32" s="85">
        <v>0</v>
      </c>
      <c r="R32" s="85">
        <v>1</v>
      </c>
      <c r="S32" s="85">
        <v>2</v>
      </c>
      <c r="T32" s="85">
        <v>3</v>
      </c>
      <c r="U32" s="85">
        <f t="shared" si="3"/>
        <v>5</v>
      </c>
      <c r="V32" s="96">
        <f t="shared" si="4"/>
        <v>0.4</v>
      </c>
    </row>
    <row r="33" spans="1:22" ht="17">
      <c r="A33" s="109">
        <v>25</v>
      </c>
      <c r="B33" s="108" t="s">
        <v>89</v>
      </c>
      <c r="C33" s="85">
        <v>1</v>
      </c>
      <c r="D33" s="85">
        <v>0</v>
      </c>
      <c r="E33" s="85">
        <v>0</v>
      </c>
      <c r="F33" s="85">
        <f t="shared" si="0"/>
        <v>0</v>
      </c>
      <c r="G33" s="85">
        <v>0</v>
      </c>
      <c r="H33" s="85">
        <v>0</v>
      </c>
      <c r="I33" s="85">
        <v>1</v>
      </c>
      <c r="J33" s="85">
        <v>1</v>
      </c>
      <c r="K33" s="96">
        <f t="shared" si="1"/>
        <v>1</v>
      </c>
      <c r="L33" s="97">
        <f t="shared" si="2"/>
        <v>0</v>
      </c>
      <c r="M33" s="85">
        <v>0</v>
      </c>
      <c r="N33" s="85">
        <v>0</v>
      </c>
      <c r="O33" s="85">
        <v>0</v>
      </c>
      <c r="P33" s="85">
        <v>0</v>
      </c>
      <c r="Q33" s="85">
        <v>0</v>
      </c>
      <c r="R33" s="85">
        <v>0</v>
      </c>
      <c r="S33" s="85">
        <v>1</v>
      </c>
      <c r="T33" s="85">
        <v>0</v>
      </c>
      <c r="U33" s="85">
        <f t="shared" si="3"/>
        <v>1</v>
      </c>
      <c r="V33" s="96">
        <f t="shared" si="4"/>
        <v>1</v>
      </c>
    </row>
    <row r="34" spans="1:22" ht="17">
      <c r="A34" s="109">
        <v>26</v>
      </c>
      <c r="B34" s="108" t="s">
        <v>90</v>
      </c>
      <c r="C34" s="85">
        <v>0</v>
      </c>
      <c r="D34" s="85">
        <v>0</v>
      </c>
      <c r="E34" s="85">
        <v>0</v>
      </c>
      <c r="F34" s="85">
        <f t="shared" si="0"/>
        <v>0</v>
      </c>
      <c r="G34" s="85">
        <v>0</v>
      </c>
      <c r="H34" s="85">
        <v>0</v>
      </c>
      <c r="I34" s="85">
        <v>0</v>
      </c>
      <c r="J34" s="85">
        <v>0</v>
      </c>
      <c r="K34" s="96" t="e">
        <f t="shared" si="1"/>
        <v>#DIV/0!</v>
      </c>
      <c r="L34" s="97" t="e">
        <f t="shared" si="2"/>
        <v>#DIV/0!</v>
      </c>
      <c r="M34" s="85">
        <v>0</v>
      </c>
      <c r="N34" s="85">
        <v>0</v>
      </c>
      <c r="O34" s="85">
        <v>0</v>
      </c>
      <c r="P34" s="85">
        <v>0</v>
      </c>
      <c r="Q34" s="85">
        <v>0</v>
      </c>
      <c r="R34" s="85">
        <v>0</v>
      </c>
      <c r="S34" s="85">
        <v>0</v>
      </c>
      <c r="T34" s="85">
        <v>0</v>
      </c>
      <c r="U34" s="85">
        <f t="shared" si="3"/>
        <v>0</v>
      </c>
      <c r="V34" s="96" t="e">
        <f t="shared" si="4"/>
        <v>#DIV/0!</v>
      </c>
    </row>
    <row r="35" spans="1:22" ht="17">
      <c r="A35" s="109">
        <v>27</v>
      </c>
      <c r="B35" s="108" t="s">
        <v>91</v>
      </c>
      <c r="C35" s="85">
        <v>1</v>
      </c>
      <c r="D35" s="85">
        <v>0</v>
      </c>
      <c r="E35" s="85">
        <v>0</v>
      </c>
      <c r="F35" s="85">
        <f t="shared" si="0"/>
        <v>0</v>
      </c>
      <c r="G35" s="85">
        <v>0</v>
      </c>
      <c r="H35" s="85">
        <v>0</v>
      </c>
      <c r="I35" s="85">
        <v>2</v>
      </c>
      <c r="J35" s="85">
        <v>2</v>
      </c>
      <c r="K35" s="96">
        <f t="shared" si="1"/>
        <v>1</v>
      </c>
      <c r="L35" s="97">
        <f t="shared" si="2"/>
        <v>0</v>
      </c>
      <c r="M35" s="85">
        <v>0</v>
      </c>
      <c r="N35" s="85">
        <v>0</v>
      </c>
      <c r="O35" s="85">
        <v>0</v>
      </c>
      <c r="P35" s="85">
        <v>0</v>
      </c>
      <c r="Q35" s="85">
        <v>0</v>
      </c>
      <c r="R35" s="85">
        <v>0</v>
      </c>
      <c r="S35" s="85">
        <v>2</v>
      </c>
      <c r="T35" s="85">
        <v>0</v>
      </c>
      <c r="U35" s="85">
        <f t="shared" si="3"/>
        <v>2</v>
      </c>
      <c r="V35" s="96">
        <f t="shared" si="4"/>
        <v>1</v>
      </c>
    </row>
    <row r="36" spans="1:22" ht="17">
      <c r="A36" s="109">
        <v>41</v>
      </c>
      <c r="B36" s="108" t="s">
        <v>92</v>
      </c>
      <c r="C36" s="85">
        <v>1</v>
      </c>
      <c r="D36" s="85">
        <v>0</v>
      </c>
      <c r="E36" s="85">
        <v>0</v>
      </c>
      <c r="F36" s="85">
        <f t="shared" si="0"/>
        <v>0</v>
      </c>
      <c r="G36" s="85">
        <v>0</v>
      </c>
      <c r="H36" s="85">
        <v>0</v>
      </c>
      <c r="I36" s="85">
        <v>0</v>
      </c>
      <c r="J36" s="85">
        <v>0</v>
      </c>
      <c r="K36" s="96" t="e">
        <f t="shared" si="1"/>
        <v>#DIV/0!</v>
      </c>
      <c r="L36" s="97" t="e">
        <f t="shared" si="2"/>
        <v>#DIV/0!</v>
      </c>
      <c r="M36" s="85">
        <v>0</v>
      </c>
      <c r="N36" s="85">
        <v>0</v>
      </c>
      <c r="O36" s="85">
        <v>0</v>
      </c>
      <c r="P36" s="85">
        <v>0</v>
      </c>
      <c r="Q36" s="85">
        <v>0</v>
      </c>
      <c r="R36" s="85">
        <v>3</v>
      </c>
      <c r="S36" s="85">
        <v>0</v>
      </c>
      <c r="T36" s="85">
        <v>0</v>
      </c>
      <c r="U36" s="85">
        <f t="shared" si="3"/>
        <v>0</v>
      </c>
      <c r="V36" s="96" t="e">
        <f t="shared" si="4"/>
        <v>#DIV/0!</v>
      </c>
    </row>
    <row r="37" spans="1:22" ht="17">
      <c r="A37" s="109">
        <v>42</v>
      </c>
      <c r="B37" s="108" t="s">
        <v>93</v>
      </c>
      <c r="C37" s="85">
        <v>1</v>
      </c>
      <c r="D37" s="85">
        <v>0</v>
      </c>
      <c r="E37" s="85">
        <v>0</v>
      </c>
      <c r="F37" s="85">
        <f t="shared" si="0"/>
        <v>0</v>
      </c>
      <c r="G37" s="85">
        <v>0</v>
      </c>
      <c r="H37" s="85">
        <v>0</v>
      </c>
      <c r="I37" s="85">
        <v>0</v>
      </c>
      <c r="J37" s="85">
        <v>0</v>
      </c>
      <c r="K37" s="96" t="e">
        <f t="shared" si="1"/>
        <v>#DIV/0!</v>
      </c>
      <c r="L37" s="97" t="e">
        <f t="shared" si="2"/>
        <v>#DIV/0!</v>
      </c>
      <c r="M37" s="85">
        <v>0</v>
      </c>
      <c r="N37" s="85">
        <v>0</v>
      </c>
      <c r="O37" s="85">
        <v>0</v>
      </c>
      <c r="P37" s="85">
        <v>0</v>
      </c>
      <c r="Q37" s="85">
        <v>0</v>
      </c>
      <c r="R37" s="85">
        <v>0</v>
      </c>
      <c r="S37" s="85">
        <v>5</v>
      </c>
      <c r="T37" s="85">
        <v>11</v>
      </c>
      <c r="U37" s="85">
        <f t="shared" si="3"/>
        <v>16</v>
      </c>
      <c r="V37" s="96">
        <f t="shared" si="4"/>
        <v>0.3125</v>
      </c>
    </row>
    <row r="38" spans="1:22" ht="17">
      <c r="A38" s="109">
        <v>44</v>
      </c>
      <c r="B38" s="108" t="s">
        <v>94</v>
      </c>
      <c r="C38" s="85">
        <v>1</v>
      </c>
      <c r="D38" s="85">
        <v>0</v>
      </c>
      <c r="E38" s="85">
        <v>0</v>
      </c>
      <c r="F38" s="85">
        <f t="shared" si="0"/>
        <v>0</v>
      </c>
      <c r="G38" s="85">
        <v>0</v>
      </c>
      <c r="H38" s="85">
        <v>0</v>
      </c>
      <c r="I38" s="85">
        <v>1</v>
      </c>
      <c r="J38" s="85">
        <v>1</v>
      </c>
      <c r="K38" s="96">
        <f t="shared" si="1"/>
        <v>1</v>
      </c>
      <c r="L38" s="97">
        <f t="shared" si="2"/>
        <v>0</v>
      </c>
      <c r="M38" s="85">
        <v>0</v>
      </c>
      <c r="N38" s="85">
        <v>0</v>
      </c>
      <c r="O38" s="85">
        <v>0</v>
      </c>
      <c r="P38" s="85">
        <v>0</v>
      </c>
      <c r="Q38" s="85">
        <v>0</v>
      </c>
      <c r="R38" s="85">
        <v>0</v>
      </c>
      <c r="S38" s="85">
        <v>0</v>
      </c>
      <c r="T38" s="85">
        <v>0</v>
      </c>
      <c r="U38" s="85">
        <f t="shared" si="3"/>
        <v>0</v>
      </c>
      <c r="V38" s="96" t="e">
        <f t="shared" si="4"/>
        <v>#DIV/0!</v>
      </c>
    </row>
    <row r="39" spans="1:22" ht="17">
      <c r="A39" s="115">
        <v>72</v>
      </c>
      <c r="B39" s="108" t="s">
        <v>95</v>
      </c>
      <c r="C39" s="85">
        <v>0</v>
      </c>
      <c r="D39" s="85">
        <v>0</v>
      </c>
      <c r="E39" s="85">
        <v>0</v>
      </c>
      <c r="F39" s="85">
        <f>SUM(D39:E39)</f>
        <v>0</v>
      </c>
      <c r="G39" s="85">
        <v>0</v>
      </c>
      <c r="H39" s="85">
        <v>0</v>
      </c>
      <c r="I39" s="85">
        <v>0</v>
      </c>
      <c r="J39" s="85">
        <v>0</v>
      </c>
      <c r="K39" s="96" t="e">
        <f>(J39/I39)</f>
        <v>#DIV/0!</v>
      </c>
      <c r="L39" s="97" t="e">
        <f>(D39/J39)</f>
        <v>#DIV/0!</v>
      </c>
      <c r="M39" s="85">
        <v>0</v>
      </c>
      <c r="N39" s="85">
        <v>0</v>
      </c>
      <c r="O39" s="85">
        <v>0</v>
      </c>
      <c r="P39" s="85">
        <v>0</v>
      </c>
      <c r="Q39" s="85">
        <v>0</v>
      </c>
      <c r="R39" s="85">
        <v>0</v>
      </c>
      <c r="S39" s="85">
        <v>0</v>
      </c>
      <c r="T39" s="85">
        <v>0</v>
      </c>
      <c r="U39" s="85">
        <f t="shared" si="3"/>
        <v>0</v>
      </c>
      <c r="V39" s="96" t="e">
        <f>S39/(S39+T39)</f>
        <v>#DIV/0!</v>
      </c>
    </row>
    <row r="40" spans="1:22" ht="17">
      <c r="A40" s="88"/>
      <c r="B40" s="88" t="s">
        <v>54</v>
      </c>
      <c r="C40" s="85">
        <v>0</v>
      </c>
      <c r="D40" s="85">
        <v>0</v>
      </c>
      <c r="E40" s="85">
        <v>0</v>
      </c>
      <c r="F40" s="85">
        <v>0</v>
      </c>
      <c r="G40" s="85">
        <v>0</v>
      </c>
      <c r="H40" s="85">
        <v>0</v>
      </c>
      <c r="I40" s="85">
        <v>0</v>
      </c>
      <c r="J40" s="85">
        <v>0</v>
      </c>
      <c r="K40" s="88"/>
      <c r="L40" s="88"/>
      <c r="M40" s="88"/>
      <c r="N40" s="88"/>
      <c r="O40" s="88"/>
      <c r="P40" s="88"/>
      <c r="Q40" s="88"/>
      <c r="R40" s="88"/>
      <c r="S40" s="88"/>
      <c r="T40" s="88"/>
      <c r="U40" s="88"/>
      <c r="V40" s="88"/>
    </row>
    <row r="41" spans="1:22" ht="17">
      <c r="A41" s="88"/>
      <c r="B41" s="88"/>
      <c r="C41" s="88"/>
      <c r="D41" s="88"/>
      <c r="E41" s="88"/>
      <c r="F41" s="88"/>
      <c r="G41" s="88"/>
      <c r="H41" s="88"/>
      <c r="I41" s="88"/>
      <c r="J41" s="88"/>
      <c r="K41" s="88"/>
      <c r="L41" s="88"/>
      <c r="M41" s="88"/>
      <c r="N41" s="88"/>
      <c r="O41" s="88"/>
      <c r="P41" s="88"/>
      <c r="Q41" s="88"/>
      <c r="R41" s="88"/>
      <c r="S41" s="88"/>
      <c r="T41" s="88"/>
      <c r="U41" s="88"/>
      <c r="V41" s="88"/>
    </row>
    <row r="42" spans="1:22" ht="17">
      <c r="A42" s="82"/>
      <c r="B42" s="82" t="s">
        <v>14</v>
      </c>
      <c r="C42" s="83">
        <f>SUM(C16:C39)</f>
        <v>18</v>
      </c>
      <c r="D42" s="83">
        <f>SUM(D16:D41)</f>
        <v>0</v>
      </c>
      <c r="E42" s="83">
        <f t="shared" ref="E42:J42" si="5">SUM(E17:E41)</f>
        <v>0</v>
      </c>
      <c r="F42" s="83">
        <f>SUM(F16:F41)</f>
        <v>0</v>
      </c>
      <c r="G42" s="83">
        <f>SUM(G16:G41)+O12</f>
        <v>14</v>
      </c>
      <c r="H42" s="83">
        <f>SUM(H16:H39)</f>
        <v>0</v>
      </c>
      <c r="I42" s="83">
        <f t="shared" si="5"/>
        <v>30</v>
      </c>
      <c r="J42" s="83">
        <f t="shared" si="5"/>
        <v>30</v>
      </c>
      <c r="K42" s="98">
        <f>(J42/I42)</f>
        <v>1</v>
      </c>
      <c r="L42" s="99">
        <f>(D42/J42)</f>
        <v>0</v>
      </c>
      <c r="M42" s="83">
        <f>SUM(M17:M41)</f>
        <v>0</v>
      </c>
      <c r="N42" s="83">
        <f>SUM(N17:N41)</f>
        <v>0</v>
      </c>
      <c r="O42" s="83">
        <f>SUM(O17:O41)</f>
        <v>0</v>
      </c>
      <c r="P42" s="83">
        <f>SUM(P17:P41)</f>
        <v>0</v>
      </c>
      <c r="Q42" s="83">
        <f>SUM(Q17:Q41)</f>
        <v>0</v>
      </c>
      <c r="R42" s="83">
        <f>SUM(R16:R39)</f>
        <v>16</v>
      </c>
      <c r="S42" s="83">
        <f>SUM(S17:S41)</f>
        <v>31</v>
      </c>
      <c r="T42" s="83">
        <f>SUM(T17:T41)</f>
        <v>33</v>
      </c>
      <c r="U42" s="83">
        <f>SUM(S42:T42)</f>
        <v>64</v>
      </c>
      <c r="V42" s="98">
        <f>S42/(S42+T42)</f>
        <v>0.484375</v>
      </c>
    </row>
    <row r="43" spans="1:22" ht="17">
      <c r="A43" s="84"/>
      <c r="B43" s="82"/>
      <c r="C43" s="84"/>
      <c r="D43" s="84"/>
      <c r="E43" s="84"/>
      <c r="F43" s="84"/>
      <c r="G43" s="84"/>
      <c r="H43" s="84"/>
      <c r="I43" s="84"/>
      <c r="J43" s="84"/>
      <c r="K43" s="84"/>
      <c r="L43" s="84"/>
      <c r="M43" s="84"/>
      <c r="N43" s="84"/>
      <c r="O43" s="85"/>
      <c r="P43" s="85"/>
      <c r="Q43" s="84"/>
      <c r="R43" s="84"/>
      <c r="S43" s="84"/>
      <c r="T43" s="85"/>
      <c r="U43" s="84"/>
      <c r="V43" s="84"/>
    </row>
    <row r="44" spans="1:22" ht="17">
      <c r="A44" s="84"/>
      <c r="B44" s="84"/>
      <c r="C44" s="84"/>
      <c r="D44" s="84"/>
      <c r="E44" s="84"/>
      <c r="F44" s="84"/>
      <c r="G44" s="84"/>
      <c r="H44" s="84"/>
      <c r="I44" s="84"/>
      <c r="J44" s="84"/>
      <c r="K44" s="84"/>
      <c r="L44" s="84"/>
      <c r="M44" s="84"/>
      <c r="N44" s="84"/>
      <c r="O44" s="85"/>
      <c r="P44" s="85"/>
      <c r="Q44" s="84"/>
      <c r="R44" s="84"/>
      <c r="S44" s="84"/>
      <c r="T44" s="85"/>
      <c r="U44" s="84"/>
      <c r="V44" s="84"/>
    </row>
    <row r="45" spans="1:22" ht="17">
      <c r="A45" s="84"/>
      <c r="B45" s="82" t="s">
        <v>26</v>
      </c>
      <c r="C45" s="87" t="s">
        <v>27</v>
      </c>
      <c r="D45" s="87" t="s">
        <v>28</v>
      </c>
      <c r="E45" s="84"/>
      <c r="F45" s="87" t="s">
        <v>7</v>
      </c>
      <c r="G45" s="87" t="s">
        <v>9</v>
      </c>
      <c r="H45" s="84"/>
      <c r="I45" s="88"/>
      <c r="J45" s="87" t="s">
        <v>29</v>
      </c>
      <c r="K45" s="87" t="s">
        <v>30</v>
      </c>
      <c r="L45" s="88"/>
      <c r="M45" s="84"/>
      <c r="N45" s="87" t="s">
        <v>31</v>
      </c>
      <c r="O45" s="87" t="s">
        <v>30</v>
      </c>
      <c r="P45" s="87"/>
      <c r="Q45" s="87" t="s">
        <v>32</v>
      </c>
      <c r="R45" s="87" t="s">
        <v>33</v>
      </c>
      <c r="S45" s="87" t="s">
        <v>34</v>
      </c>
      <c r="T45" s="88"/>
      <c r="U45" s="84"/>
      <c r="V45" s="84"/>
    </row>
    <row r="46" spans="1:22" ht="17">
      <c r="A46" s="84"/>
      <c r="B46" s="84"/>
      <c r="C46" s="85">
        <f>D42</f>
        <v>0</v>
      </c>
      <c r="D46" s="89">
        <f>C46/C12</f>
        <v>0</v>
      </c>
      <c r="E46" s="84"/>
      <c r="F46" s="85">
        <f>H12+I12</f>
        <v>0</v>
      </c>
      <c r="G46" s="89">
        <f>F46/C12</f>
        <v>0</v>
      </c>
      <c r="H46" s="84"/>
      <c r="I46" s="88"/>
      <c r="J46" s="85">
        <f>J42</f>
        <v>30</v>
      </c>
      <c r="K46" s="89">
        <f>J46/C12</f>
        <v>25.714285714285712</v>
      </c>
      <c r="L46" s="88"/>
      <c r="M46" s="84"/>
      <c r="N46" s="85">
        <f>E12</f>
        <v>26</v>
      </c>
      <c r="O46" s="89">
        <f>N46/C12</f>
        <v>22.285714285714285</v>
      </c>
      <c r="P46" s="89"/>
      <c r="Q46" s="85">
        <f>N42</f>
        <v>0</v>
      </c>
      <c r="R46" s="85">
        <v>0</v>
      </c>
      <c r="S46" s="85">
        <f>Q42</f>
        <v>0</v>
      </c>
      <c r="T46" s="88"/>
      <c r="U46" s="84"/>
      <c r="V46" s="84"/>
    </row>
    <row r="47" spans="1:22" ht="17">
      <c r="A47" s="84"/>
      <c r="B47" s="84"/>
      <c r="C47" s="84"/>
      <c r="D47" s="84"/>
      <c r="E47" s="84"/>
      <c r="F47" s="84"/>
      <c r="G47" s="84"/>
      <c r="H47" s="84"/>
      <c r="I47" s="84"/>
      <c r="J47" s="84"/>
      <c r="K47" s="84"/>
      <c r="L47" s="84"/>
      <c r="M47" s="84"/>
      <c r="N47" s="84"/>
      <c r="O47" s="85"/>
      <c r="P47" s="85"/>
      <c r="Q47" s="84"/>
      <c r="R47" s="84"/>
      <c r="S47" s="84"/>
      <c r="T47" s="85"/>
      <c r="U47" s="84"/>
      <c r="V47" s="84"/>
    </row>
    <row r="48" spans="1:22" ht="17">
      <c r="A48" s="84"/>
      <c r="B48" s="84"/>
      <c r="C48" s="87" t="s">
        <v>35</v>
      </c>
      <c r="D48" s="84"/>
      <c r="E48" s="83"/>
      <c r="F48" s="100"/>
      <c r="G48" s="88"/>
      <c r="H48" s="84"/>
      <c r="I48" s="87" t="s">
        <v>36</v>
      </c>
      <c r="J48" s="84"/>
      <c r="K48" s="100"/>
      <c r="L48" s="88"/>
      <c r="M48" s="88"/>
      <c r="N48" s="88"/>
      <c r="O48" s="85"/>
      <c r="P48" s="85"/>
      <c r="Q48" s="84"/>
      <c r="R48" s="84"/>
      <c r="S48" s="84"/>
      <c r="T48" s="85"/>
      <c r="U48" s="84"/>
      <c r="V48" s="84"/>
    </row>
    <row r="49" spans="1:22" ht="17">
      <c r="A49" s="84"/>
      <c r="B49" s="84"/>
      <c r="C49" s="84" t="s">
        <v>37</v>
      </c>
      <c r="D49" s="85">
        <f>M42</f>
        <v>0</v>
      </c>
      <c r="E49" s="84"/>
      <c r="F49" s="91"/>
      <c r="G49" s="88"/>
      <c r="H49" s="84"/>
      <c r="I49" s="101" t="s">
        <v>38</v>
      </c>
      <c r="J49" s="85">
        <v>6</v>
      </c>
      <c r="K49" s="88"/>
      <c r="L49" s="102"/>
      <c r="M49" s="88"/>
      <c r="N49" s="88"/>
      <c r="O49" s="85"/>
      <c r="P49" s="85"/>
      <c r="Q49" s="84"/>
      <c r="R49" s="84"/>
      <c r="S49" s="84"/>
      <c r="T49" s="85"/>
      <c r="U49" s="84"/>
      <c r="V49" s="84"/>
    </row>
    <row r="50" spans="1:22" ht="17">
      <c r="A50" s="84"/>
      <c r="B50" s="84"/>
      <c r="C50" s="103" t="s">
        <v>39</v>
      </c>
      <c r="D50" s="92">
        <v>4</v>
      </c>
      <c r="E50" s="84"/>
      <c r="F50" s="104"/>
      <c r="G50" s="92"/>
      <c r="H50" s="84"/>
      <c r="I50" s="104" t="s">
        <v>39</v>
      </c>
      <c r="J50" s="92">
        <v>6</v>
      </c>
      <c r="K50" s="84"/>
      <c r="L50" s="84"/>
      <c r="M50" s="84"/>
      <c r="N50" s="84"/>
      <c r="O50" s="85"/>
      <c r="P50" s="85"/>
      <c r="Q50" s="84"/>
      <c r="R50" s="84"/>
      <c r="S50" s="84"/>
      <c r="T50" s="85"/>
      <c r="U50" s="84"/>
      <c r="V50" s="84"/>
    </row>
    <row r="51" spans="1:22" ht="17">
      <c r="A51" s="84"/>
      <c r="B51" s="84"/>
      <c r="C51" s="82" t="s">
        <v>40</v>
      </c>
      <c r="D51" s="105">
        <f>(D49/D50)</f>
        <v>0</v>
      </c>
      <c r="E51" s="84"/>
      <c r="F51" s="82"/>
      <c r="G51" s="105"/>
      <c r="H51" s="84"/>
      <c r="I51" s="82" t="s">
        <v>40</v>
      </c>
      <c r="J51" s="105">
        <f>(J49/J50)</f>
        <v>1</v>
      </c>
      <c r="K51" s="84"/>
      <c r="L51" s="84"/>
      <c r="M51" s="84"/>
      <c r="N51" s="84"/>
      <c r="O51" s="85"/>
      <c r="P51" s="85"/>
      <c r="Q51" s="84"/>
      <c r="R51" s="84"/>
      <c r="S51" s="84"/>
      <c r="T51" s="85"/>
      <c r="U51" s="84"/>
      <c r="V51" s="84"/>
    </row>
  </sheetData>
  <mergeCells count="6">
    <mergeCell ref="A14:B14"/>
    <mergeCell ref="S14:V14"/>
    <mergeCell ref="A3:B3"/>
    <mergeCell ref="B1:D1"/>
    <mergeCell ref="J1:K1"/>
    <mergeCell ref="J2:K2"/>
  </mergeCells>
  <phoneticPr fontId="10" type="noConversion"/>
  <pageMargins left="0.75" right="0.75" top="1" bottom="1" header="0.5" footer="0.5"/>
  <headerFooter>
    <oddHeader>&amp;L&amp;"Arial,Bold"&amp;14RYERSON HOCKEY STATISTICS 2015-16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V56"/>
  <sheetViews>
    <sheetView showRuler="0" zoomScale="74" workbookViewId="0">
      <selection sqref="A1:V54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2" s="1" customFormat="1" ht="16.5" customHeight="1">
      <c r="A1" s="1085" t="s">
        <v>67</v>
      </c>
      <c r="B1" s="1157"/>
      <c r="C1" s="1157"/>
      <c r="D1" s="1157"/>
      <c r="E1" s="16"/>
      <c r="F1" s="16"/>
      <c r="G1" s="16"/>
      <c r="H1" s="16"/>
      <c r="I1" s="16" t="s">
        <v>52</v>
      </c>
      <c r="J1" s="1085" t="s">
        <v>55</v>
      </c>
      <c r="K1" s="1085"/>
      <c r="L1" s="17">
        <f>D45</f>
        <v>0</v>
      </c>
      <c r="M1" s="71"/>
      <c r="N1" s="17"/>
      <c r="O1" s="12"/>
      <c r="P1" s="12"/>
      <c r="Q1" s="13"/>
      <c r="R1" s="13"/>
      <c r="S1" s="13"/>
      <c r="T1" s="12"/>
      <c r="U1" s="13"/>
      <c r="V1" s="13"/>
    </row>
    <row r="2" spans="1:22" s="9" customFormat="1" ht="16.5" customHeight="1">
      <c r="A2" s="16"/>
      <c r="B2" s="16"/>
      <c r="C2" s="16"/>
      <c r="D2" s="16"/>
      <c r="E2" s="16"/>
      <c r="F2" s="16"/>
      <c r="G2" s="13"/>
      <c r="H2" s="16"/>
      <c r="I2" s="13"/>
      <c r="J2" s="1159"/>
      <c r="K2" s="1159"/>
      <c r="L2" s="17">
        <f>H11</f>
        <v>0</v>
      </c>
      <c r="M2" s="71"/>
      <c r="N2" s="17"/>
      <c r="O2" s="12"/>
      <c r="P2" s="12"/>
      <c r="Q2" s="13"/>
      <c r="R2" s="13"/>
      <c r="S2" s="13"/>
      <c r="T2" s="12"/>
      <c r="U2" s="12"/>
      <c r="V2" s="12"/>
    </row>
    <row r="3" spans="1:22" s="9" customFormat="1" ht="16.5" customHeight="1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2"/>
      <c r="P3" s="12"/>
      <c r="Q3" s="13"/>
      <c r="R3" s="13"/>
      <c r="S3" s="13"/>
      <c r="T3" s="12"/>
      <c r="U3" s="12"/>
      <c r="V3" s="12"/>
    </row>
    <row r="4" spans="1:22" s="9" customFormat="1" ht="16.5" customHeight="1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1" t="s">
        <v>53</v>
      </c>
      <c r="N4" s="21" t="s">
        <v>12</v>
      </c>
      <c r="O4" s="72"/>
      <c r="P4" s="72"/>
      <c r="Q4" s="72"/>
      <c r="R4" s="21"/>
      <c r="S4" s="21"/>
      <c r="T4" s="21"/>
      <c r="U4" s="12"/>
      <c r="V4" s="12"/>
    </row>
    <row r="5" spans="1:22" s="9" customFormat="1" ht="16.5" customHeight="1">
      <c r="A5" s="12"/>
      <c r="B5" s="13"/>
      <c r="C5" s="24">
        <f>D5/60</f>
        <v>0</v>
      </c>
      <c r="D5" s="24">
        <v>0</v>
      </c>
      <c r="E5" s="12">
        <v>0</v>
      </c>
      <c r="F5" s="12">
        <f>E5-H5</f>
        <v>0</v>
      </c>
      <c r="G5" s="25" t="e">
        <f>F5/E5</f>
        <v>#DIV/0!</v>
      </c>
      <c r="H5" s="12">
        <v>0</v>
      </c>
      <c r="I5" s="12">
        <v>0</v>
      </c>
      <c r="J5" s="24" t="e">
        <f>H5/C5</f>
        <v>#DIV/0!</v>
      </c>
      <c r="K5" s="12">
        <v>0</v>
      </c>
      <c r="L5" s="12">
        <v>0</v>
      </c>
      <c r="M5" s="12">
        <v>0</v>
      </c>
      <c r="N5" s="12">
        <v>0</v>
      </c>
      <c r="O5" s="72"/>
      <c r="P5" s="72"/>
      <c r="Q5" s="72"/>
      <c r="R5" s="12"/>
      <c r="S5" s="12"/>
      <c r="T5" s="12"/>
      <c r="U5" s="13"/>
      <c r="V5" s="13"/>
    </row>
    <row r="6" spans="1:22" s="9" customFormat="1" ht="16.5" customHeight="1">
      <c r="A6" s="12"/>
      <c r="B6" s="13"/>
      <c r="C6" s="24">
        <f>D6/60</f>
        <v>0</v>
      </c>
      <c r="D6" s="24">
        <v>0</v>
      </c>
      <c r="E6" s="12">
        <v>0</v>
      </c>
      <c r="F6" s="12">
        <f>E6-H6</f>
        <v>0</v>
      </c>
      <c r="G6" s="25" t="e">
        <f>F6/E6</f>
        <v>#DIV/0!</v>
      </c>
      <c r="H6" s="12">
        <v>0</v>
      </c>
      <c r="I6" s="12">
        <v>0</v>
      </c>
      <c r="J6" s="24" t="e">
        <f>H6/C6</f>
        <v>#DIV/0!</v>
      </c>
      <c r="K6" s="12">
        <v>0</v>
      </c>
      <c r="L6" s="12">
        <v>0</v>
      </c>
      <c r="M6" s="12">
        <v>0</v>
      </c>
      <c r="N6" s="12">
        <v>0</v>
      </c>
      <c r="O6" s="72"/>
      <c r="P6" s="72"/>
      <c r="Q6" s="72"/>
      <c r="R6" s="21"/>
      <c r="S6" s="21"/>
      <c r="T6" s="21"/>
      <c r="U6" s="13"/>
      <c r="V6" s="13"/>
    </row>
    <row r="7" spans="1:22" s="9" customFormat="1" ht="16.5" customHeight="1">
      <c r="A7" s="12"/>
      <c r="B7" s="13"/>
      <c r="C7" s="24">
        <f>D7/60</f>
        <v>0</v>
      </c>
      <c r="D7" s="24">
        <v>0</v>
      </c>
      <c r="E7" s="12">
        <v>0</v>
      </c>
      <c r="F7" s="12">
        <f>E7-H7</f>
        <v>0</v>
      </c>
      <c r="G7" s="25" t="e">
        <f>F7/E7</f>
        <v>#DIV/0!</v>
      </c>
      <c r="H7" s="12">
        <v>0</v>
      </c>
      <c r="I7" s="12">
        <v>0</v>
      </c>
      <c r="J7" s="24" t="e">
        <f>H7/C7</f>
        <v>#DIV/0!</v>
      </c>
      <c r="K7" s="12">
        <v>0</v>
      </c>
      <c r="L7" s="12">
        <v>0</v>
      </c>
      <c r="M7" s="12">
        <v>0</v>
      </c>
      <c r="N7" s="12">
        <v>0</v>
      </c>
      <c r="O7" s="72"/>
      <c r="P7" s="72"/>
      <c r="Q7" s="72"/>
      <c r="R7" s="12"/>
      <c r="S7" s="12"/>
      <c r="T7" s="12"/>
      <c r="U7" s="13"/>
      <c r="V7" s="13"/>
    </row>
    <row r="8" spans="1:22" s="9" customFormat="1" ht="16.5" customHeight="1">
      <c r="A8" s="12"/>
      <c r="B8" s="13"/>
      <c r="C8" s="24"/>
      <c r="D8" s="24"/>
      <c r="E8" s="12"/>
      <c r="F8" s="12"/>
      <c r="G8" s="25"/>
      <c r="H8" s="12"/>
      <c r="I8" s="12"/>
      <c r="J8" s="24"/>
      <c r="K8" s="12"/>
      <c r="L8" s="12"/>
      <c r="M8" s="12"/>
      <c r="N8" s="12"/>
      <c r="O8" s="12"/>
      <c r="P8" s="72"/>
      <c r="Q8" s="72"/>
      <c r="R8" s="12"/>
      <c r="S8" s="12"/>
      <c r="T8" s="12"/>
      <c r="U8" s="13"/>
      <c r="V8" s="13"/>
    </row>
    <row r="9" spans="1:22" s="9" customFormat="1" ht="16.5" customHeight="1">
      <c r="A9" s="12"/>
      <c r="B9" s="13" t="s">
        <v>13</v>
      </c>
      <c r="C9" s="24">
        <f>D9/60</f>
        <v>0</v>
      </c>
      <c r="D9" s="24">
        <v>0</v>
      </c>
      <c r="E9" s="12">
        <v>0</v>
      </c>
      <c r="F9" s="12">
        <v>0</v>
      </c>
      <c r="G9" s="25">
        <v>0</v>
      </c>
      <c r="H9" s="12">
        <v>0</v>
      </c>
      <c r="I9" s="12">
        <v>0</v>
      </c>
      <c r="J9" s="24">
        <v>0</v>
      </c>
      <c r="K9" s="12"/>
      <c r="L9" s="12"/>
      <c r="M9" s="12"/>
      <c r="N9" s="12"/>
      <c r="O9" s="12"/>
      <c r="P9" s="72"/>
      <c r="Q9" s="72"/>
      <c r="R9" s="12"/>
      <c r="S9" s="12"/>
      <c r="T9" s="12"/>
      <c r="U9" s="13"/>
      <c r="V9" s="13"/>
    </row>
    <row r="10" spans="1:22" s="9" customFormat="1" ht="16.5" customHeight="1">
      <c r="A10" s="12"/>
      <c r="B10" s="13"/>
      <c r="C10" s="24"/>
      <c r="D10" s="24"/>
      <c r="E10" s="12"/>
      <c r="F10" s="12"/>
      <c r="G10" s="25"/>
      <c r="H10" s="12"/>
      <c r="I10" s="12"/>
      <c r="J10" s="24"/>
      <c r="K10" s="12"/>
      <c r="L10" s="12"/>
      <c r="M10" s="12"/>
      <c r="N10" s="12"/>
      <c r="O10" s="12"/>
      <c r="P10" s="72"/>
      <c r="Q10" s="72"/>
      <c r="R10" s="65"/>
      <c r="S10" s="65"/>
      <c r="T10" s="65"/>
      <c r="U10" s="13"/>
      <c r="V10" s="13"/>
    </row>
    <row r="11" spans="1:22" s="9" customFormat="1" ht="16.5" customHeight="1">
      <c r="A11" s="13"/>
      <c r="B11" s="16" t="s">
        <v>14</v>
      </c>
      <c r="C11" s="26">
        <f>D11/60</f>
        <v>0</v>
      </c>
      <c r="D11" s="26">
        <f>SUM(D5:D10)</f>
        <v>0</v>
      </c>
      <c r="E11" s="17">
        <f>SUM(E5:E10)</f>
        <v>0</v>
      </c>
      <c r="F11" s="17">
        <f>SUM(F5:F9)</f>
        <v>0</v>
      </c>
      <c r="G11" s="27" t="e">
        <f>F11/E11</f>
        <v>#DIV/0!</v>
      </c>
      <c r="H11" s="17">
        <f>SUM(H5:H9)</f>
        <v>0</v>
      </c>
      <c r="I11" s="17">
        <f>SUM(I5:I9)</f>
        <v>0</v>
      </c>
      <c r="J11" s="26" t="e">
        <f>H11/C11</f>
        <v>#DIV/0!</v>
      </c>
      <c r="K11" s="17">
        <f>SUM(K5:K9)</f>
        <v>0</v>
      </c>
      <c r="L11" s="17">
        <f>SUM(L5:L9)</f>
        <v>0</v>
      </c>
      <c r="M11" s="17">
        <f>SUM(M5:M9)</f>
        <v>0</v>
      </c>
      <c r="N11" s="17">
        <f>SUM(N5:N7)</f>
        <v>0</v>
      </c>
      <c r="O11" s="17"/>
      <c r="P11" s="72"/>
      <c r="Q11" s="72"/>
      <c r="R11" s="12"/>
      <c r="S11" s="12"/>
      <c r="T11" s="12"/>
      <c r="U11" s="13"/>
      <c r="V11" s="13"/>
    </row>
    <row r="12" spans="1:22" s="9" customFormat="1" ht="16.5" customHeight="1">
      <c r="A12" s="13"/>
      <c r="B12" s="72"/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2"/>
      <c r="P12" s="12"/>
      <c r="Q12" s="13"/>
      <c r="R12" s="13"/>
      <c r="S12" s="13"/>
      <c r="T12" s="12"/>
      <c r="U12" s="13"/>
      <c r="V12" s="13"/>
    </row>
    <row r="13" spans="1:22" s="9" customFormat="1" ht="16.5" customHeight="1">
      <c r="A13" s="1129" t="s">
        <v>15</v>
      </c>
      <c r="B13" s="1129"/>
      <c r="C13" s="13"/>
      <c r="D13" s="13"/>
      <c r="E13" s="13"/>
      <c r="F13" s="13"/>
      <c r="G13" s="13"/>
      <c r="H13" s="13"/>
      <c r="I13" s="17" t="s">
        <v>58</v>
      </c>
      <c r="J13" s="13"/>
      <c r="K13" s="17" t="s">
        <v>59</v>
      </c>
      <c r="L13" s="17" t="s">
        <v>60</v>
      </c>
      <c r="M13" s="13"/>
      <c r="N13" s="13"/>
      <c r="O13" s="12"/>
      <c r="P13" s="12"/>
      <c r="Q13" s="13"/>
      <c r="R13" s="13"/>
      <c r="S13" s="1128" t="s">
        <v>47</v>
      </c>
      <c r="T13" s="1128"/>
      <c r="U13" s="1128"/>
      <c r="V13" s="1128"/>
    </row>
    <row r="14" spans="1:22" s="9" customFormat="1" ht="16.5" customHeight="1">
      <c r="A14" s="11" t="s">
        <v>1</v>
      </c>
      <c r="B14" s="11" t="s">
        <v>2</v>
      </c>
      <c r="C14" s="21" t="s">
        <v>16</v>
      </c>
      <c r="D14" s="21" t="s">
        <v>3</v>
      </c>
      <c r="E14" s="21" t="s">
        <v>17</v>
      </c>
      <c r="F14" s="21" t="s">
        <v>18</v>
      </c>
      <c r="G14" s="21" t="s">
        <v>19</v>
      </c>
      <c r="H14" s="31" t="s">
        <v>20</v>
      </c>
      <c r="I14" s="21" t="s">
        <v>61</v>
      </c>
      <c r="J14" s="21" t="s">
        <v>4</v>
      </c>
      <c r="K14" s="21" t="s">
        <v>62</v>
      </c>
      <c r="L14" s="21" t="s">
        <v>62</v>
      </c>
      <c r="M14" s="21" t="s">
        <v>21</v>
      </c>
      <c r="N14" s="21" t="s">
        <v>22</v>
      </c>
      <c r="O14" s="21" t="s">
        <v>23</v>
      </c>
      <c r="P14" s="21" t="s">
        <v>48</v>
      </c>
      <c r="Q14" s="21" t="s">
        <v>8</v>
      </c>
      <c r="R14" s="21" t="s">
        <v>24</v>
      </c>
      <c r="S14" s="21" t="s">
        <v>10</v>
      </c>
      <c r="T14" s="21" t="s">
        <v>11</v>
      </c>
      <c r="U14" s="21" t="s">
        <v>25</v>
      </c>
      <c r="V14" s="21" t="s">
        <v>6</v>
      </c>
    </row>
    <row r="15" spans="1:22" s="9" customFormat="1" ht="16.5" customHeight="1">
      <c r="A15" s="12"/>
      <c r="B15" s="13"/>
      <c r="C15" s="12">
        <v>0</v>
      </c>
      <c r="D15" s="12">
        <v>0</v>
      </c>
      <c r="E15" s="12">
        <v>0</v>
      </c>
      <c r="F15" s="12">
        <f t="shared" ref="F15:F42" si="0">SUM(D15:E15)</f>
        <v>0</v>
      </c>
      <c r="G15" s="12">
        <v>0</v>
      </c>
      <c r="H15" s="12">
        <v>0</v>
      </c>
      <c r="I15" s="12">
        <v>0</v>
      </c>
      <c r="J15" s="12">
        <v>0</v>
      </c>
      <c r="K15" s="66" t="e">
        <f>(J15/I15)</f>
        <v>#DIV/0!</v>
      </c>
      <c r="L15" s="67" t="e">
        <f>(D15/J15)</f>
        <v>#DIV/0!</v>
      </c>
      <c r="M15" s="12">
        <v>0</v>
      </c>
      <c r="N15" s="12">
        <v>0</v>
      </c>
      <c r="O15" s="12">
        <v>0</v>
      </c>
      <c r="P15" s="12">
        <v>0</v>
      </c>
      <c r="Q15" s="12">
        <v>0</v>
      </c>
      <c r="R15" s="12">
        <v>0</v>
      </c>
      <c r="S15" s="12">
        <v>0</v>
      </c>
      <c r="T15" s="12">
        <v>0</v>
      </c>
      <c r="U15" s="12">
        <f>S15+T15</f>
        <v>0</v>
      </c>
      <c r="V15" s="66" t="e">
        <f>S15/(S15+T15)</f>
        <v>#DIV/0!</v>
      </c>
    </row>
    <row r="16" spans="1:22" s="9" customFormat="1" ht="16.5" customHeight="1">
      <c r="A16" s="12"/>
      <c r="B16" s="13"/>
      <c r="C16" s="12">
        <v>0</v>
      </c>
      <c r="D16" s="12">
        <v>0</v>
      </c>
      <c r="E16" s="12">
        <v>0</v>
      </c>
      <c r="F16" s="12">
        <f t="shared" si="0"/>
        <v>0</v>
      </c>
      <c r="G16" s="12">
        <v>0</v>
      </c>
      <c r="H16" s="12">
        <v>0</v>
      </c>
      <c r="I16" s="12">
        <v>0</v>
      </c>
      <c r="J16" s="12">
        <v>0</v>
      </c>
      <c r="K16" s="66" t="e">
        <f t="shared" ref="K16:K38" si="1">(J16/I16)</f>
        <v>#DIV/0!</v>
      </c>
      <c r="L16" s="67" t="e">
        <f t="shared" ref="L16:L38" si="2">(D16/J16)</f>
        <v>#DIV/0!</v>
      </c>
      <c r="M16" s="12">
        <v>0</v>
      </c>
      <c r="N16" s="12">
        <v>0</v>
      </c>
      <c r="O16" s="12">
        <v>0</v>
      </c>
      <c r="P16" s="12">
        <v>0</v>
      </c>
      <c r="Q16" s="12">
        <v>0</v>
      </c>
      <c r="R16" s="12">
        <v>0</v>
      </c>
      <c r="S16" s="12">
        <v>0</v>
      </c>
      <c r="T16" s="12">
        <v>0</v>
      </c>
      <c r="U16" s="12">
        <f t="shared" ref="U16:U38" si="3">S16+T16</f>
        <v>0</v>
      </c>
      <c r="V16" s="66" t="e">
        <f t="shared" ref="V16:V38" si="4">S16/(S16+T16)</f>
        <v>#DIV/0!</v>
      </c>
    </row>
    <row r="17" spans="1:22" s="9" customFormat="1" ht="16.5" customHeight="1">
      <c r="A17" s="12"/>
      <c r="B17" s="13"/>
      <c r="C17" s="12">
        <v>0</v>
      </c>
      <c r="D17" s="12">
        <v>0</v>
      </c>
      <c r="E17" s="12">
        <v>0</v>
      </c>
      <c r="F17" s="12">
        <f t="shared" si="0"/>
        <v>0</v>
      </c>
      <c r="G17" s="12">
        <v>0</v>
      </c>
      <c r="H17" s="12">
        <v>0</v>
      </c>
      <c r="I17" s="12">
        <v>0</v>
      </c>
      <c r="J17" s="12">
        <v>0</v>
      </c>
      <c r="K17" s="66" t="e">
        <f t="shared" si="1"/>
        <v>#DIV/0!</v>
      </c>
      <c r="L17" s="67" t="e">
        <f t="shared" si="2"/>
        <v>#DIV/0!</v>
      </c>
      <c r="M17" s="12">
        <v>0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2">
        <f t="shared" si="3"/>
        <v>0</v>
      </c>
      <c r="V17" s="66" t="e">
        <f t="shared" si="4"/>
        <v>#DIV/0!</v>
      </c>
    </row>
    <row r="18" spans="1:22" s="9" customFormat="1" ht="16.5" customHeight="1">
      <c r="A18" s="14"/>
      <c r="B18" s="15"/>
      <c r="C18" s="12">
        <v>0</v>
      </c>
      <c r="D18" s="12">
        <v>0</v>
      </c>
      <c r="E18" s="12">
        <v>0</v>
      </c>
      <c r="F18" s="12">
        <f t="shared" si="0"/>
        <v>0</v>
      </c>
      <c r="G18" s="12">
        <v>0</v>
      </c>
      <c r="H18" s="12">
        <v>0</v>
      </c>
      <c r="I18" s="12">
        <v>0</v>
      </c>
      <c r="J18" s="12">
        <v>0</v>
      </c>
      <c r="K18" s="66" t="e">
        <f t="shared" si="1"/>
        <v>#DIV/0!</v>
      </c>
      <c r="L18" s="67" t="e">
        <f t="shared" si="2"/>
        <v>#DIV/0!</v>
      </c>
      <c r="M18" s="12">
        <v>0</v>
      </c>
      <c r="N18" s="12">
        <v>0</v>
      </c>
      <c r="O18" s="12">
        <v>0</v>
      </c>
      <c r="P18" s="12">
        <v>0</v>
      </c>
      <c r="Q18" s="12">
        <v>0</v>
      </c>
      <c r="R18" s="12">
        <v>0</v>
      </c>
      <c r="S18" s="12">
        <v>0</v>
      </c>
      <c r="T18" s="12">
        <v>0</v>
      </c>
      <c r="U18" s="12">
        <f t="shared" si="3"/>
        <v>0</v>
      </c>
      <c r="V18" s="66" t="e">
        <f t="shared" si="4"/>
        <v>#DIV/0!</v>
      </c>
    </row>
    <row r="19" spans="1:22" s="9" customFormat="1" ht="16.5" customHeight="1">
      <c r="A19" s="12"/>
      <c r="B19" s="13"/>
      <c r="C19" s="12">
        <v>0</v>
      </c>
      <c r="D19" s="12">
        <v>0</v>
      </c>
      <c r="E19" s="12">
        <v>0</v>
      </c>
      <c r="F19" s="12">
        <f t="shared" si="0"/>
        <v>0</v>
      </c>
      <c r="G19" s="12">
        <v>0</v>
      </c>
      <c r="H19" s="12">
        <v>0</v>
      </c>
      <c r="I19" s="12">
        <v>0</v>
      </c>
      <c r="J19" s="12">
        <v>0</v>
      </c>
      <c r="K19" s="66" t="e">
        <f t="shared" si="1"/>
        <v>#DIV/0!</v>
      </c>
      <c r="L19" s="67" t="e">
        <f t="shared" si="2"/>
        <v>#DIV/0!</v>
      </c>
      <c r="M19" s="12">
        <v>0</v>
      </c>
      <c r="N19" s="12">
        <v>0</v>
      </c>
      <c r="O19" s="12">
        <v>0</v>
      </c>
      <c r="P19" s="12">
        <v>0</v>
      </c>
      <c r="Q19" s="12">
        <v>0</v>
      </c>
      <c r="R19" s="12">
        <v>0</v>
      </c>
      <c r="S19" s="12">
        <v>0</v>
      </c>
      <c r="T19" s="12">
        <v>0</v>
      </c>
      <c r="U19" s="12">
        <f t="shared" si="3"/>
        <v>0</v>
      </c>
      <c r="V19" s="66" t="e">
        <f t="shared" si="4"/>
        <v>#DIV/0!</v>
      </c>
    </row>
    <row r="20" spans="1:22" s="9" customFormat="1" ht="16.5" customHeight="1">
      <c r="A20" s="12"/>
      <c r="B20" s="13"/>
      <c r="C20" s="12">
        <v>0</v>
      </c>
      <c r="D20" s="12">
        <v>0</v>
      </c>
      <c r="E20" s="12">
        <v>0</v>
      </c>
      <c r="F20" s="12">
        <f t="shared" si="0"/>
        <v>0</v>
      </c>
      <c r="G20" s="12">
        <v>0</v>
      </c>
      <c r="H20" s="12">
        <v>0</v>
      </c>
      <c r="I20" s="12">
        <v>0</v>
      </c>
      <c r="J20" s="12">
        <v>0</v>
      </c>
      <c r="K20" s="66" t="e">
        <f t="shared" si="1"/>
        <v>#DIV/0!</v>
      </c>
      <c r="L20" s="67" t="e">
        <f t="shared" si="2"/>
        <v>#DIV/0!</v>
      </c>
      <c r="M20" s="12">
        <v>0</v>
      </c>
      <c r="N20" s="12">
        <v>0</v>
      </c>
      <c r="O20" s="12">
        <v>0</v>
      </c>
      <c r="P20" s="12">
        <v>0</v>
      </c>
      <c r="Q20" s="12">
        <v>0</v>
      </c>
      <c r="R20" s="12">
        <v>0</v>
      </c>
      <c r="S20" s="12">
        <v>0</v>
      </c>
      <c r="T20" s="12">
        <v>0</v>
      </c>
      <c r="U20" s="12">
        <f t="shared" si="3"/>
        <v>0</v>
      </c>
      <c r="V20" s="66" t="e">
        <f t="shared" si="4"/>
        <v>#DIV/0!</v>
      </c>
    </row>
    <row r="21" spans="1:22" s="9" customFormat="1" ht="16.5" customHeight="1">
      <c r="A21" s="12"/>
      <c r="B21" s="13"/>
      <c r="C21" s="12">
        <v>0</v>
      </c>
      <c r="D21" s="12">
        <v>0</v>
      </c>
      <c r="E21" s="12">
        <v>0</v>
      </c>
      <c r="F21" s="12">
        <f t="shared" si="0"/>
        <v>0</v>
      </c>
      <c r="G21" s="12">
        <v>0</v>
      </c>
      <c r="H21" s="12">
        <v>0</v>
      </c>
      <c r="I21" s="12">
        <v>0</v>
      </c>
      <c r="J21" s="12">
        <v>0</v>
      </c>
      <c r="K21" s="66" t="e">
        <f t="shared" si="1"/>
        <v>#DIV/0!</v>
      </c>
      <c r="L21" s="67" t="e">
        <f t="shared" si="2"/>
        <v>#DIV/0!</v>
      </c>
      <c r="M21" s="12">
        <v>0</v>
      </c>
      <c r="N21" s="12">
        <v>0</v>
      </c>
      <c r="O21" s="12">
        <v>0</v>
      </c>
      <c r="P21" s="12">
        <v>0</v>
      </c>
      <c r="Q21" s="12">
        <v>0</v>
      </c>
      <c r="R21" s="12">
        <v>0</v>
      </c>
      <c r="S21" s="12">
        <v>0</v>
      </c>
      <c r="T21" s="12">
        <v>0</v>
      </c>
      <c r="U21" s="12">
        <f t="shared" si="3"/>
        <v>0</v>
      </c>
      <c r="V21" s="66" t="e">
        <f t="shared" si="4"/>
        <v>#DIV/0!</v>
      </c>
    </row>
    <row r="22" spans="1:22" s="9" customFormat="1" ht="16.5" customHeight="1">
      <c r="A22" s="12"/>
      <c r="B22" s="13"/>
      <c r="C22" s="12">
        <v>0</v>
      </c>
      <c r="D22" s="12">
        <v>0</v>
      </c>
      <c r="E22" s="12">
        <v>0</v>
      </c>
      <c r="F22" s="12">
        <f t="shared" si="0"/>
        <v>0</v>
      </c>
      <c r="G22" s="12">
        <v>0</v>
      </c>
      <c r="H22" s="12">
        <v>0</v>
      </c>
      <c r="I22" s="12">
        <v>0</v>
      </c>
      <c r="J22" s="12">
        <v>0</v>
      </c>
      <c r="K22" s="66" t="e">
        <f t="shared" si="1"/>
        <v>#DIV/0!</v>
      </c>
      <c r="L22" s="67" t="e">
        <f t="shared" si="2"/>
        <v>#DIV/0!</v>
      </c>
      <c r="M22" s="12">
        <v>0</v>
      </c>
      <c r="N22" s="12">
        <v>0</v>
      </c>
      <c r="O22" s="12">
        <v>0</v>
      </c>
      <c r="P22" s="12">
        <v>0</v>
      </c>
      <c r="Q22" s="12">
        <v>0</v>
      </c>
      <c r="R22" s="12">
        <v>0</v>
      </c>
      <c r="S22" s="12">
        <v>0</v>
      </c>
      <c r="T22" s="12">
        <v>0</v>
      </c>
      <c r="U22" s="12">
        <f t="shared" si="3"/>
        <v>0</v>
      </c>
      <c r="V22" s="66" t="e">
        <f t="shared" si="4"/>
        <v>#DIV/0!</v>
      </c>
    </row>
    <row r="23" spans="1:22" s="9" customFormat="1" ht="16.5" customHeight="1">
      <c r="A23" s="12"/>
      <c r="B23" s="13"/>
      <c r="C23" s="12">
        <v>0</v>
      </c>
      <c r="D23" s="12">
        <v>0</v>
      </c>
      <c r="E23" s="12">
        <v>0</v>
      </c>
      <c r="F23" s="12">
        <f t="shared" si="0"/>
        <v>0</v>
      </c>
      <c r="G23" s="12">
        <v>0</v>
      </c>
      <c r="H23" s="12">
        <v>0</v>
      </c>
      <c r="I23" s="12">
        <v>0</v>
      </c>
      <c r="J23" s="12">
        <v>0</v>
      </c>
      <c r="K23" s="66" t="e">
        <f t="shared" si="1"/>
        <v>#DIV/0!</v>
      </c>
      <c r="L23" s="67" t="e">
        <f t="shared" si="2"/>
        <v>#DIV/0!</v>
      </c>
      <c r="M23" s="12">
        <v>0</v>
      </c>
      <c r="N23" s="12">
        <v>0</v>
      </c>
      <c r="O23" s="12">
        <v>0</v>
      </c>
      <c r="P23" s="12">
        <v>0</v>
      </c>
      <c r="Q23" s="12">
        <v>0</v>
      </c>
      <c r="R23" s="12">
        <v>0</v>
      </c>
      <c r="S23" s="12">
        <v>0</v>
      </c>
      <c r="T23" s="12">
        <v>0</v>
      </c>
      <c r="U23" s="12">
        <f t="shared" si="3"/>
        <v>0</v>
      </c>
      <c r="V23" s="66" t="e">
        <f t="shared" si="4"/>
        <v>#DIV/0!</v>
      </c>
    </row>
    <row r="24" spans="1:22" s="9" customFormat="1" ht="16.5" customHeight="1">
      <c r="A24" s="12"/>
      <c r="B24" s="13"/>
      <c r="C24" s="12">
        <v>0</v>
      </c>
      <c r="D24" s="12">
        <v>0</v>
      </c>
      <c r="E24" s="12">
        <v>0</v>
      </c>
      <c r="F24" s="12">
        <f t="shared" si="0"/>
        <v>0</v>
      </c>
      <c r="G24" s="12">
        <v>0</v>
      </c>
      <c r="H24" s="12">
        <v>0</v>
      </c>
      <c r="I24" s="12">
        <v>0</v>
      </c>
      <c r="J24" s="12">
        <v>0</v>
      </c>
      <c r="K24" s="66" t="e">
        <f t="shared" si="1"/>
        <v>#DIV/0!</v>
      </c>
      <c r="L24" s="67" t="e">
        <f t="shared" si="2"/>
        <v>#DIV/0!</v>
      </c>
      <c r="M24" s="12">
        <v>0</v>
      </c>
      <c r="N24" s="12">
        <v>0</v>
      </c>
      <c r="O24" s="12">
        <v>0</v>
      </c>
      <c r="P24" s="12">
        <v>0</v>
      </c>
      <c r="Q24" s="12">
        <v>0</v>
      </c>
      <c r="R24" s="12">
        <v>0</v>
      </c>
      <c r="S24" s="12">
        <v>0</v>
      </c>
      <c r="T24" s="12">
        <v>0</v>
      </c>
      <c r="U24" s="12">
        <f t="shared" si="3"/>
        <v>0</v>
      </c>
      <c r="V24" s="66" t="e">
        <f t="shared" si="4"/>
        <v>#DIV/0!</v>
      </c>
    </row>
    <row r="25" spans="1:22" s="9" customFormat="1" ht="16.5" customHeight="1">
      <c r="A25" s="12"/>
      <c r="B25" s="13"/>
      <c r="C25" s="12">
        <v>0</v>
      </c>
      <c r="D25" s="12">
        <v>0</v>
      </c>
      <c r="E25" s="12">
        <v>0</v>
      </c>
      <c r="F25" s="12">
        <f t="shared" si="0"/>
        <v>0</v>
      </c>
      <c r="G25" s="12">
        <v>0</v>
      </c>
      <c r="H25" s="12">
        <v>0</v>
      </c>
      <c r="I25" s="12">
        <v>0</v>
      </c>
      <c r="J25" s="12">
        <v>0</v>
      </c>
      <c r="K25" s="66" t="e">
        <f t="shared" si="1"/>
        <v>#DIV/0!</v>
      </c>
      <c r="L25" s="67" t="e">
        <f t="shared" si="2"/>
        <v>#DIV/0!</v>
      </c>
      <c r="M25" s="12">
        <v>0</v>
      </c>
      <c r="N25" s="12">
        <v>0</v>
      </c>
      <c r="O25" s="12">
        <v>0</v>
      </c>
      <c r="P25" s="12">
        <v>0</v>
      </c>
      <c r="Q25" s="12">
        <v>0</v>
      </c>
      <c r="R25" s="12">
        <v>0</v>
      </c>
      <c r="S25" s="12">
        <v>0</v>
      </c>
      <c r="T25" s="12">
        <v>0</v>
      </c>
      <c r="U25" s="12">
        <f t="shared" si="3"/>
        <v>0</v>
      </c>
      <c r="V25" s="66" t="e">
        <f t="shared" si="4"/>
        <v>#DIV/0!</v>
      </c>
    </row>
    <row r="26" spans="1:22" s="9" customFormat="1" ht="16.5" customHeight="1">
      <c r="A26" s="12"/>
      <c r="B26" s="13"/>
      <c r="C26" s="12">
        <v>0</v>
      </c>
      <c r="D26" s="12">
        <v>0</v>
      </c>
      <c r="E26" s="12">
        <v>0</v>
      </c>
      <c r="F26" s="12">
        <f t="shared" si="0"/>
        <v>0</v>
      </c>
      <c r="G26" s="12">
        <v>0</v>
      </c>
      <c r="H26" s="12">
        <v>0</v>
      </c>
      <c r="I26" s="12">
        <v>0</v>
      </c>
      <c r="J26" s="12">
        <v>0</v>
      </c>
      <c r="K26" s="66" t="e">
        <f t="shared" si="1"/>
        <v>#DIV/0!</v>
      </c>
      <c r="L26" s="67" t="e">
        <f t="shared" si="2"/>
        <v>#DIV/0!</v>
      </c>
      <c r="M26" s="12">
        <v>0</v>
      </c>
      <c r="N26" s="12">
        <v>0</v>
      </c>
      <c r="O26" s="12">
        <v>0</v>
      </c>
      <c r="P26" s="12">
        <v>0</v>
      </c>
      <c r="Q26" s="12">
        <v>0</v>
      </c>
      <c r="R26" s="12">
        <v>0</v>
      </c>
      <c r="S26" s="12">
        <v>0</v>
      </c>
      <c r="T26" s="12">
        <v>0</v>
      </c>
      <c r="U26" s="12">
        <f t="shared" si="3"/>
        <v>0</v>
      </c>
      <c r="V26" s="66" t="e">
        <f t="shared" si="4"/>
        <v>#DIV/0!</v>
      </c>
    </row>
    <row r="27" spans="1:22" s="9" customFormat="1" ht="16.5" customHeight="1">
      <c r="A27" s="12"/>
      <c r="B27" s="13"/>
      <c r="C27" s="12">
        <v>0</v>
      </c>
      <c r="D27" s="12">
        <v>0</v>
      </c>
      <c r="E27" s="12">
        <v>0</v>
      </c>
      <c r="F27" s="12">
        <f t="shared" si="0"/>
        <v>0</v>
      </c>
      <c r="G27" s="12">
        <v>0</v>
      </c>
      <c r="H27" s="12">
        <v>0</v>
      </c>
      <c r="I27" s="12">
        <v>0</v>
      </c>
      <c r="J27" s="12">
        <v>0</v>
      </c>
      <c r="K27" s="66" t="e">
        <f t="shared" si="1"/>
        <v>#DIV/0!</v>
      </c>
      <c r="L27" s="67" t="e">
        <f t="shared" si="2"/>
        <v>#DIV/0!</v>
      </c>
      <c r="M27" s="12">
        <v>0</v>
      </c>
      <c r="N27" s="12">
        <v>0</v>
      </c>
      <c r="O27" s="12">
        <v>0</v>
      </c>
      <c r="P27" s="12">
        <v>0</v>
      </c>
      <c r="Q27" s="12">
        <v>0</v>
      </c>
      <c r="R27" s="12">
        <v>0</v>
      </c>
      <c r="S27" s="12">
        <v>0</v>
      </c>
      <c r="T27" s="12">
        <v>0</v>
      </c>
      <c r="U27" s="12">
        <f t="shared" si="3"/>
        <v>0</v>
      </c>
      <c r="V27" s="66" t="e">
        <f t="shared" si="4"/>
        <v>#DIV/0!</v>
      </c>
    </row>
    <row r="28" spans="1:22" s="9" customFormat="1" ht="16.5" customHeight="1">
      <c r="A28" s="12"/>
      <c r="B28" s="13"/>
      <c r="C28" s="12">
        <v>0</v>
      </c>
      <c r="D28" s="12">
        <v>0</v>
      </c>
      <c r="E28" s="12">
        <v>0</v>
      </c>
      <c r="F28" s="12">
        <f t="shared" si="0"/>
        <v>0</v>
      </c>
      <c r="G28" s="12">
        <v>0</v>
      </c>
      <c r="H28" s="12">
        <v>0</v>
      </c>
      <c r="I28" s="12">
        <v>0</v>
      </c>
      <c r="J28" s="12">
        <v>0</v>
      </c>
      <c r="K28" s="66" t="e">
        <f t="shared" si="1"/>
        <v>#DIV/0!</v>
      </c>
      <c r="L28" s="67" t="e">
        <f t="shared" si="2"/>
        <v>#DIV/0!</v>
      </c>
      <c r="M28" s="12">
        <v>0</v>
      </c>
      <c r="N28" s="12">
        <v>0</v>
      </c>
      <c r="O28" s="12">
        <v>0</v>
      </c>
      <c r="P28" s="12">
        <v>0</v>
      </c>
      <c r="Q28" s="12">
        <v>0</v>
      </c>
      <c r="R28" s="12">
        <v>0</v>
      </c>
      <c r="S28" s="12">
        <v>0</v>
      </c>
      <c r="T28" s="12">
        <v>0</v>
      </c>
      <c r="U28" s="12">
        <f t="shared" si="3"/>
        <v>0</v>
      </c>
      <c r="V28" s="66" t="e">
        <f t="shared" si="4"/>
        <v>#DIV/0!</v>
      </c>
    </row>
    <row r="29" spans="1:22" s="9" customFormat="1" ht="16.5" customHeight="1">
      <c r="A29" s="12"/>
      <c r="B29" s="13"/>
      <c r="C29" s="12">
        <v>0</v>
      </c>
      <c r="D29" s="12">
        <v>0</v>
      </c>
      <c r="E29" s="12">
        <v>0</v>
      </c>
      <c r="F29" s="12">
        <f t="shared" si="0"/>
        <v>0</v>
      </c>
      <c r="G29" s="12">
        <v>0</v>
      </c>
      <c r="H29" s="12">
        <v>0</v>
      </c>
      <c r="I29" s="12">
        <v>0</v>
      </c>
      <c r="J29" s="12">
        <v>0</v>
      </c>
      <c r="K29" s="66" t="e">
        <f t="shared" si="1"/>
        <v>#DIV/0!</v>
      </c>
      <c r="L29" s="67" t="e">
        <f t="shared" si="2"/>
        <v>#DIV/0!</v>
      </c>
      <c r="M29" s="12">
        <v>0</v>
      </c>
      <c r="N29" s="12">
        <v>0</v>
      </c>
      <c r="O29" s="12">
        <v>0</v>
      </c>
      <c r="P29" s="12">
        <v>0</v>
      </c>
      <c r="Q29" s="12">
        <v>0</v>
      </c>
      <c r="R29" s="12">
        <v>0</v>
      </c>
      <c r="S29" s="12">
        <v>0</v>
      </c>
      <c r="T29" s="12">
        <v>0</v>
      </c>
      <c r="U29" s="12">
        <f t="shared" si="3"/>
        <v>0</v>
      </c>
      <c r="V29" s="66" t="e">
        <f t="shared" si="4"/>
        <v>#DIV/0!</v>
      </c>
    </row>
    <row r="30" spans="1:22" s="9" customFormat="1" ht="16.5" customHeight="1">
      <c r="A30" s="12"/>
      <c r="B30" s="13"/>
      <c r="C30" s="12">
        <v>0</v>
      </c>
      <c r="D30" s="12">
        <v>0</v>
      </c>
      <c r="E30" s="12">
        <v>0</v>
      </c>
      <c r="F30" s="12">
        <f t="shared" si="0"/>
        <v>0</v>
      </c>
      <c r="G30" s="12">
        <v>0</v>
      </c>
      <c r="H30" s="12">
        <v>0</v>
      </c>
      <c r="I30" s="12">
        <v>0</v>
      </c>
      <c r="J30" s="12">
        <v>0</v>
      </c>
      <c r="K30" s="66" t="e">
        <f t="shared" si="1"/>
        <v>#DIV/0!</v>
      </c>
      <c r="L30" s="67" t="e">
        <f t="shared" si="2"/>
        <v>#DIV/0!</v>
      </c>
      <c r="M30" s="12">
        <v>0</v>
      </c>
      <c r="N30" s="12">
        <v>0</v>
      </c>
      <c r="O30" s="12">
        <v>0</v>
      </c>
      <c r="P30" s="12">
        <v>0</v>
      </c>
      <c r="Q30" s="12">
        <v>0</v>
      </c>
      <c r="R30" s="12">
        <v>0</v>
      </c>
      <c r="S30" s="12">
        <v>0</v>
      </c>
      <c r="T30" s="12">
        <v>0</v>
      </c>
      <c r="U30" s="12">
        <f t="shared" si="3"/>
        <v>0</v>
      </c>
      <c r="V30" s="66" t="e">
        <f t="shared" si="4"/>
        <v>#DIV/0!</v>
      </c>
    </row>
    <row r="31" spans="1:22" s="9" customFormat="1" ht="16.5" customHeight="1">
      <c r="A31" s="12"/>
      <c r="B31" s="13"/>
      <c r="C31" s="12">
        <v>0</v>
      </c>
      <c r="D31" s="12">
        <v>0</v>
      </c>
      <c r="E31" s="12">
        <v>0</v>
      </c>
      <c r="F31" s="12">
        <f t="shared" si="0"/>
        <v>0</v>
      </c>
      <c r="G31" s="12">
        <v>0</v>
      </c>
      <c r="H31" s="12">
        <v>0</v>
      </c>
      <c r="I31" s="12">
        <v>0</v>
      </c>
      <c r="J31" s="12">
        <v>0</v>
      </c>
      <c r="K31" s="66" t="e">
        <f t="shared" si="1"/>
        <v>#DIV/0!</v>
      </c>
      <c r="L31" s="67" t="e">
        <f t="shared" si="2"/>
        <v>#DIV/0!</v>
      </c>
      <c r="M31" s="12">
        <v>0</v>
      </c>
      <c r="N31" s="12">
        <v>0</v>
      </c>
      <c r="O31" s="12">
        <v>0</v>
      </c>
      <c r="P31" s="12">
        <v>0</v>
      </c>
      <c r="Q31" s="12">
        <v>0</v>
      </c>
      <c r="R31" s="12">
        <v>0</v>
      </c>
      <c r="S31" s="12">
        <v>0</v>
      </c>
      <c r="T31" s="12">
        <v>0</v>
      </c>
      <c r="U31" s="12">
        <f t="shared" si="3"/>
        <v>0</v>
      </c>
      <c r="V31" s="66" t="e">
        <f t="shared" si="4"/>
        <v>#DIV/0!</v>
      </c>
    </row>
    <row r="32" spans="1:22" s="9" customFormat="1" ht="16.5" customHeight="1">
      <c r="A32" s="12"/>
      <c r="B32" s="13"/>
      <c r="C32" s="12">
        <v>0</v>
      </c>
      <c r="D32" s="12">
        <v>0</v>
      </c>
      <c r="E32" s="12">
        <v>0</v>
      </c>
      <c r="F32" s="12">
        <f t="shared" si="0"/>
        <v>0</v>
      </c>
      <c r="G32" s="12">
        <v>0</v>
      </c>
      <c r="H32" s="12">
        <v>0</v>
      </c>
      <c r="I32" s="12">
        <v>0</v>
      </c>
      <c r="J32" s="12">
        <v>0</v>
      </c>
      <c r="K32" s="66" t="e">
        <f t="shared" si="1"/>
        <v>#DIV/0!</v>
      </c>
      <c r="L32" s="67" t="e">
        <f t="shared" si="2"/>
        <v>#DIV/0!</v>
      </c>
      <c r="M32" s="12">
        <v>0</v>
      </c>
      <c r="N32" s="12">
        <v>0</v>
      </c>
      <c r="O32" s="12">
        <v>0</v>
      </c>
      <c r="P32" s="12">
        <v>0</v>
      </c>
      <c r="Q32" s="12">
        <v>0</v>
      </c>
      <c r="R32" s="12">
        <v>0</v>
      </c>
      <c r="S32" s="12">
        <v>0</v>
      </c>
      <c r="T32" s="12">
        <v>0</v>
      </c>
      <c r="U32" s="12">
        <f t="shared" si="3"/>
        <v>0</v>
      </c>
      <c r="V32" s="66" t="e">
        <f t="shared" si="4"/>
        <v>#DIV/0!</v>
      </c>
    </row>
    <row r="33" spans="1:22" s="9" customFormat="1" ht="16.5" customHeight="1">
      <c r="A33" s="12"/>
      <c r="B33" s="13"/>
      <c r="C33" s="12">
        <v>0</v>
      </c>
      <c r="D33" s="12">
        <v>0</v>
      </c>
      <c r="E33" s="12">
        <v>0</v>
      </c>
      <c r="F33" s="12">
        <f t="shared" si="0"/>
        <v>0</v>
      </c>
      <c r="G33" s="12">
        <v>0</v>
      </c>
      <c r="H33" s="12">
        <v>0</v>
      </c>
      <c r="I33" s="12">
        <v>0</v>
      </c>
      <c r="J33" s="12">
        <v>0</v>
      </c>
      <c r="K33" s="66" t="e">
        <f t="shared" si="1"/>
        <v>#DIV/0!</v>
      </c>
      <c r="L33" s="67" t="e">
        <f t="shared" si="2"/>
        <v>#DIV/0!</v>
      </c>
      <c r="M33" s="12">
        <v>0</v>
      </c>
      <c r="N33" s="12">
        <v>0</v>
      </c>
      <c r="O33" s="12">
        <v>0</v>
      </c>
      <c r="P33" s="12">
        <v>0</v>
      </c>
      <c r="Q33" s="12">
        <v>0</v>
      </c>
      <c r="R33" s="12">
        <v>0</v>
      </c>
      <c r="S33" s="12">
        <v>0</v>
      </c>
      <c r="T33" s="12">
        <v>0</v>
      </c>
      <c r="U33" s="12">
        <f t="shared" si="3"/>
        <v>0</v>
      </c>
      <c r="V33" s="66" t="e">
        <f t="shared" si="4"/>
        <v>#DIV/0!</v>
      </c>
    </row>
    <row r="34" spans="1:22" s="9" customFormat="1" ht="16.5" customHeight="1">
      <c r="A34" s="12"/>
      <c r="B34" s="13"/>
      <c r="C34" s="12">
        <v>0</v>
      </c>
      <c r="D34" s="12">
        <v>0</v>
      </c>
      <c r="E34" s="12">
        <v>0</v>
      </c>
      <c r="F34" s="12">
        <f t="shared" si="0"/>
        <v>0</v>
      </c>
      <c r="G34" s="12">
        <v>0</v>
      </c>
      <c r="H34" s="12">
        <v>0</v>
      </c>
      <c r="I34" s="12">
        <v>0</v>
      </c>
      <c r="J34" s="12">
        <v>0</v>
      </c>
      <c r="K34" s="66" t="e">
        <f t="shared" si="1"/>
        <v>#DIV/0!</v>
      </c>
      <c r="L34" s="67" t="e">
        <f t="shared" si="2"/>
        <v>#DIV/0!</v>
      </c>
      <c r="M34" s="12">
        <v>0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 s="12">
        <f t="shared" si="3"/>
        <v>0</v>
      </c>
      <c r="V34" s="66" t="e">
        <f t="shared" si="4"/>
        <v>#DIV/0!</v>
      </c>
    </row>
    <row r="35" spans="1:22" s="9" customFormat="1" ht="16.5" customHeight="1">
      <c r="A35" s="12"/>
      <c r="B35" s="13"/>
      <c r="C35" s="12">
        <v>0</v>
      </c>
      <c r="D35" s="12">
        <v>0</v>
      </c>
      <c r="E35" s="12">
        <v>0</v>
      </c>
      <c r="F35" s="12">
        <f t="shared" si="0"/>
        <v>0</v>
      </c>
      <c r="G35" s="12">
        <v>0</v>
      </c>
      <c r="H35" s="12">
        <v>0</v>
      </c>
      <c r="I35" s="12">
        <v>0</v>
      </c>
      <c r="J35" s="12">
        <v>0</v>
      </c>
      <c r="K35" s="66" t="e">
        <f t="shared" si="1"/>
        <v>#DIV/0!</v>
      </c>
      <c r="L35" s="67" t="e">
        <f t="shared" si="2"/>
        <v>#DIV/0!</v>
      </c>
      <c r="M35" s="12">
        <v>0</v>
      </c>
      <c r="N35" s="12">
        <v>0</v>
      </c>
      <c r="O35" s="12">
        <v>0</v>
      </c>
      <c r="P35" s="12">
        <v>0</v>
      </c>
      <c r="Q35" s="12">
        <v>0</v>
      </c>
      <c r="R35" s="12">
        <v>0</v>
      </c>
      <c r="S35" s="12">
        <v>0</v>
      </c>
      <c r="T35" s="12">
        <v>0</v>
      </c>
      <c r="U35" s="12">
        <f t="shared" si="3"/>
        <v>0</v>
      </c>
      <c r="V35" s="66" t="e">
        <f t="shared" si="4"/>
        <v>#DIV/0!</v>
      </c>
    </row>
    <row r="36" spans="1:22" s="9" customFormat="1" ht="16.5" customHeight="1">
      <c r="A36" s="12"/>
      <c r="B36" s="13"/>
      <c r="C36" s="12">
        <v>0</v>
      </c>
      <c r="D36" s="12">
        <v>0</v>
      </c>
      <c r="E36" s="12">
        <v>0</v>
      </c>
      <c r="F36" s="12">
        <f t="shared" si="0"/>
        <v>0</v>
      </c>
      <c r="G36" s="12">
        <v>0</v>
      </c>
      <c r="H36" s="12">
        <v>0</v>
      </c>
      <c r="I36" s="12">
        <v>0</v>
      </c>
      <c r="J36" s="12">
        <v>0</v>
      </c>
      <c r="K36" s="66" t="e">
        <f t="shared" si="1"/>
        <v>#DIV/0!</v>
      </c>
      <c r="L36" s="67" t="e">
        <f t="shared" si="2"/>
        <v>#DIV/0!</v>
      </c>
      <c r="M36" s="12">
        <v>0</v>
      </c>
      <c r="N36" s="12">
        <v>0</v>
      </c>
      <c r="O36" s="12">
        <v>0</v>
      </c>
      <c r="P36" s="12">
        <v>0</v>
      </c>
      <c r="Q36" s="12">
        <v>0</v>
      </c>
      <c r="R36" s="12">
        <v>0</v>
      </c>
      <c r="S36" s="12">
        <v>0</v>
      </c>
      <c r="T36" s="12">
        <v>0</v>
      </c>
      <c r="U36" s="12">
        <f t="shared" si="3"/>
        <v>0</v>
      </c>
      <c r="V36" s="66" t="e">
        <f t="shared" si="4"/>
        <v>#DIV/0!</v>
      </c>
    </row>
    <row r="37" spans="1:22" s="9" customFormat="1" ht="16.5" customHeight="1">
      <c r="A37" s="14"/>
      <c r="B37" s="13"/>
      <c r="C37" s="12">
        <v>0</v>
      </c>
      <c r="D37" s="12">
        <v>0</v>
      </c>
      <c r="E37" s="12">
        <v>0</v>
      </c>
      <c r="F37" s="12">
        <f t="shared" si="0"/>
        <v>0</v>
      </c>
      <c r="G37" s="12">
        <v>0</v>
      </c>
      <c r="H37" s="12">
        <v>0</v>
      </c>
      <c r="I37" s="12">
        <v>0</v>
      </c>
      <c r="J37" s="12">
        <v>0</v>
      </c>
      <c r="K37" s="66" t="e">
        <f t="shared" si="1"/>
        <v>#DIV/0!</v>
      </c>
      <c r="L37" s="67" t="e">
        <f t="shared" si="2"/>
        <v>#DIV/0!</v>
      </c>
      <c r="M37" s="12">
        <v>0</v>
      </c>
      <c r="N37" s="12">
        <v>0</v>
      </c>
      <c r="O37" s="12">
        <v>0</v>
      </c>
      <c r="P37" s="12">
        <v>0</v>
      </c>
      <c r="Q37" s="12">
        <v>0</v>
      </c>
      <c r="R37" s="12">
        <v>0</v>
      </c>
      <c r="S37" s="12">
        <v>0</v>
      </c>
      <c r="T37" s="12">
        <v>0</v>
      </c>
      <c r="U37" s="12">
        <f t="shared" si="3"/>
        <v>0</v>
      </c>
      <c r="V37" s="66" t="e">
        <f t="shared" si="4"/>
        <v>#DIV/0!</v>
      </c>
    </row>
    <row r="38" spans="1:22" s="9" customFormat="1" ht="16.5" customHeight="1">
      <c r="A38" s="12"/>
      <c r="B38" s="13"/>
      <c r="C38" s="12">
        <v>0</v>
      </c>
      <c r="D38" s="12">
        <v>0</v>
      </c>
      <c r="E38" s="12">
        <v>0</v>
      </c>
      <c r="F38" s="12">
        <f t="shared" si="0"/>
        <v>0</v>
      </c>
      <c r="G38" s="12">
        <v>0</v>
      </c>
      <c r="H38" s="12">
        <v>0</v>
      </c>
      <c r="I38" s="12">
        <v>0</v>
      </c>
      <c r="J38" s="12">
        <v>0</v>
      </c>
      <c r="K38" s="66" t="e">
        <f t="shared" si="1"/>
        <v>#DIV/0!</v>
      </c>
      <c r="L38" s="67" t="e">
        <f t="shared" si="2"/>
        <v>#DIV/0!</v>
      </c>
      <c r="M38" s="12">
        <v>0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 s="12">
        <f t="shared" si="3"/>
        <v>0</v>
      </c>
      <c r="V38" s="66" t="e">
        <f t="shared" si="4"/>
        <v>#DIV/0!</v>
      </c>
    </row>
    <row r="39" spans="1:22" s="9" customFormat="1" ht="16.5" customHeight="1">
      <c r="A39" s="12"/>
      <c r="B39" s="13"/>
      <c r="C39" s="12"/>
      <c r="D39" s="12"/>
      <c r="E39" s="12"/>
      <c r="F39" s="12"/>
      <c r="G39" s="12"/>
      <c r="H39" s="12"/>
      <c r="I39" s="12"/>
      <c r="J39" s="12"/>
      <c r="K39" s="66"/>
      <c r="L39" s="67"/>
      <c r="M39" s="12"/>
      <c r="N39" s="12"/>
      <c r="O39" s="12"/>
      <c r="P39" s="12"/>
      <c r="Q39" s="12"/>
      <c r="R39" s="12"/>
      <c r="S39" s="12"/>
      <c r="T39" s="12"/>
      <c r="U39" s="12"/>
      <c r="V39" s="66"/>
    </row>
    <row r="40" spans="1:22" s="9" customFormat="1" ht="16.5" customHeight="1">
      <c r="A40" s="12"/>
      <c r="B40" s="13"/>
      <c r="C40" s="12">
        <v>0</v>
      </c>
      <c r="D40" s="12">
        <v>0</v>
      </c>
      <c r="E40" s="12">
        <v>0</v>
      </c>
      <c r="F40" s="12">
        <f t="shared" si="0"/>
        <v>0</v>
      </c>
      <c r="G40" s="12">
        <v>0</v>
      </c>
      <c r="H40" s="12"/>
      <c r="I40" s="12"/>
      <c r="J40" s="12"/>
      <c r="K40" s="66"/>
      <c r="L40" s="67"/>
      <c r="M40" s="12"/>
      <c r="N40" s="12"/>
      <c r="O40" s="12"/>
      <c r="P40" s="12"/>
      <c r="Q40" s="12"/>
      <c r="R40" s="12"/>
      <c r="S40" s="12"/>
      <c r="T40" s="12"/>
      <c r="U40" s="12"/>
      <c r="V40" s="66"/>
    </row>
    <row r="41" spans="1:22" s="9" customFormat="1" ht="16.5" customHeight="1">
      <c r="A41" s="12"/>
      <c r="B41" s="13"/>
      <c r="C41" s="12">
        <v>0</v>
      </c>
      <c r="D41" s="12">
        <v>0</v>
      </c>
      <c r="E41" s="12">
        <v>0</v>
      </c>
      <c r="F41" s="12">
        <f t="shared" si="0"/>
        <v>0</v>
      </c>
      <c r="G41" s="12">
        <v>0</v>
      </c>
      <c r="H41" s="12"/>
      <c r="I41" s="12"/>
      <c r="J41" s="12"/>
      <c r="K41" s="66"/>
      <c r="L41" s="67"/>
      <c r="M41" s="12"/>
      <c r="N41" s="12"/>
      <c r="O41" s="12"/>
      <c r="P41" s="12"/>
      <c r="Q41" s="12"/>
      <c r="R41" s="12"/>
      <c r="S41" s="12"/>
      <c r="T41" s="12"/>
      <c r="U41" s="12"/>
      <c r="V41" s="66"/>
    </row>
    <row r="42" spans="1:22" s="9" customFormat="1" ht="16.5" customHeight="1">
      <c r="A42" s="12"/>
      <c r="B42" s="13"/>
      <c r="C42" s="12">
        <v>0</v>
      </c>
      <c r="D42" s="12">
        <v>0</v>
      </c>
      <c r="E42" s="12">
        <v>0</v>
      </c>
      <c r="F42" s="12">
        <f t="shared" si="0"/>
        <v>0</v>
      </c>
      <c r="G42" s="12">
        <v>0</v>
      </c>
      <c r="H42" s="12"/>
      <c r="I42" s="12"/>
      <c r="J42" s="12"/>
      <c r="K42" s="12"/>
      <c r="L42" s="32"/>
      <c r="M42" s="12"/>
      <c r="N42" s="12"/>
      <c r="O42" s="12"/>
      <c r="P42" s="12"/>
      <c r="Q42" s="12"/>
      <c r="R42" s="12"/>
      <c r="S42" s="12"/>
      <c r="T42" s="12"/>
      <c r="U42" s="12"/>
      <c r="V42" s="34"/>
    </row>
    <row r="43" spans="1:22" s="9" customFormat="1" ht="16.5" customHeight="1">
      <c r="A43" s="15"/>
      <c r="B43" s="15" t="s">
        <v>54</v>
      </c>
      <c r="C43" s="12"/>
      <c r="D43" s="12"/>
      <c r="E43" s="12"/>
      <c r="F43" s="12"/>
      <c r="G43" s="12"/>
      <c r="H43" s="12"/>
      <c r="I43" s="12"/>
      <c r="J43" s="12"/>
      <c r="K43" s="12"/>
      <c r="L43" s="32"/>
      <c r="M43" s="12"/>
      <c r="N43" s="12"/>
      <c r="O43" s="12"/>
      <c r="P43" s="12"/>
      <c r="Q43" s="12"/>
      <c r="R43" s="12"/>
      <c r="S43" s="12"/>
      <c r="T43" s="12"/>
      <c r="U43" s="12"/>
      <c r="V43" s="34"/>
    </row>
    <row r="44" spans="1:22" s="9" customFormat="1" ht="16.5" customHeight="1">
      <c r="A44" s="15"/>
      <c r="B44" s="15"/>
      <c r="C44" s="14"/>
      <c r="D44" s="12"/>
      <c r="E44" s="12"/>
      <c r="F44" s="12"/>
      <c r="G44" s="12"/>
      <c r="H44" s="72"/>
      <c r="I44" s="72"/>
      <c r="J44" s="72"/>
      <c r="K44" s="72"/>
      <c r="L44" s="72"/>
      <c r="M44" s="72"/>
      <c r="N44" s="72"/>
      <c r="O44" s="72"/>
      <c r="P44" s="72"/>
      <c r="Q44" s="72"/>
      <c r="R44" s="72"/>
      <c r="S44" s="72"/>
      <c r="T44" s="72"/>
      <c r="U44" s="72"/>
      <c r="V44" s="72"/>
    </row>
    <row r="45" spans="1:22" s="9" customFormat="1" ht="16.5" customHeight="1">
      <c r="A45" s="16"/>
      <c r="B45" s="16" t="s">
        <v>14</v>
      </c>
      <c r="C45" s="17">
        <f t="shared" ref="C45:J45" si="5">SUM(C15:C43)</f>
        <v>0</v>
      </c>
      <c r="D45" s="17">
        <f t="shared" si="5"/>
        <v>0</v>
      </c>
      <c r="E45" s="17">
        <f t="shared" si="5"/>
        <v>0</v>
      </c>
      <c r="F45" s="17">
        <f t="shared" si="5"/>
        <v>0</v>
      </c>
      <c r="G45" s="17">
        <f t="shared" si="5"/>
        <v>0</v>
      </c>
      <c r="H45" s="17">
        <f t="shared" si="5"/>
        <v>0</v>
      </c>
      <c r="I45" s="17">
        <f t="shared" si="5"/>
        <v>0</v>
      </c>
      <c r="J45" s="17">
        <f t="shared" si="5"/>
        <v>0</v>
      </c>
      <c r="K45" s="68" t="e">
        <f>(J45/I45)</f>
        <v>#DIV/0!</v>
      </c>
      <c r="L45" s="69" t="e">
        <f>(D45/J45)</f>
        <v>#DIV/0!</v>
      </c>
      <c r="M45" s="17">
        <f t="shared" ref="M45:T45" si="6">SUM(M15:M43)</f>
        <v>0</v>
      </c>
      <c r="N45" s="17">
        <f t="shared" si="6"/>
        <v>0</v>
      </c>
      <c r="O45" s="17">
        <f t="shared" si="6"/>
        <v>0</v>
      </c>
      <c r="P45" s="17">
        <f t="shared" si="6"/>
        <v>0</v>
      </c>
      <c r="Q45" s="17">
        <f t="shared" si="6"/>
        <v>0</v>
      </c>
      <c r="R45" s="17">
        <f t="shared" si="6"/>
        <v>0</v>
      </c>
      <c r="S45" s="17">
        <f t="shared" si="6"/>
        <v>0</v>
      </c>
      <c r="T45" s="17">
        <f t="shared" si="6"/>
        <v>0</v>
      </c>
      <c r="U45" s="17">
        <f>S45+T45</f>
        <v>0</v>
      </c>
      <c r="V45" s="68" t="e">
        <f>S45/(S45+T45)</f>
        <v>#DIV/0!</v>
      </c>
    </row>
    <row r="46" spans="1:22" s="9" customFormat="1" ht="16.5" customHeight="1">
      <c r="A46" s="13"/>
      <c r="B46" s="16"/>
      <c r="C46" s="13"/>
      <c r="D46" s="13"/>
      <c r="E46" s="13"/>
      <c r="F46" s="13"/>
      <c r="G46" s="13"/>
      <c r="H46" s="13"/>
      <c r="I46" s="13"/>
      <c r="J46" s="13"/>
      <c r="K46" s="13"/>
      <c r="L46" s="13"/>
      <c r="M46" s="13"/>
      <c r="N46" s="13"/>
      <c r="O46" s="12"/>
      <c r="P46" s="12"/>
      <c r="Q46" s="13"/>
      <c r="R46" s="13"/>
      <c r="S46" s="13"/>
      <c r="T46" s="12"/>
      <c r="U46" s="13"/>
      <c r="V46" s="13"/>
    </row>
    <row r="47" spans="1:22" s="9" customFormat="1" ht="16.5" customHeight="1">
      <c r="A47" s="13"/>
      <c r="B47" s="13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2"/>
      <c r="P47" s="12"/>
      <c r="Q47" s="13"/>
      <c r="R47" s="13"/>
      <c r="S47" s="13"/>
      <c r="T47" s="12"/>
      <c r="U47" s="13"/>
      <c r="V47" s="13"/>
    </row>
    <row r="48" spans="1:22" s="9" customFormat="1" ht="16.5" customHeight="1">
      <c r="A48" s="13"/>
      <c r="B48" s="16" t="s">
        <v>26</v>
      </c>
      <c r="C48" s="21" t="s">
        <v>27</v>
      </c>
      <c r="D48" s="21" t="s">
        <v>28</v>
      </c>
      <c r="E48" s="13"/>
      <c r="F48" s="21" t="s">
        <v>7</v>
      </c>
      <c r="G48" s="21" t="s">
        <v>9</v>
      </c>
      <c r="H48" s="13"/>
      <c r="I48" s="21" t="s">
        <v>29</v>
      </c>
      <c r="J48" s="21"/>
      <c r="K48" s="21"/>
      <c r="L48" s="72"/>
      <c r="M48" s="13"/>
      <c r="N48" s="21" t="s">
        <v>31</v>
      </c>
      <c r="O48" s="21"/>
      <c r="P48" s="21"/>
      <c r="Q48" s="21" t="s">
        <v>32</v>
      </c>
      <c r="R48" s="21" t="s">
        <v>33</v>
      </c>
      <c r="S48" s="21" t="s">
        <v>34</v>
      </c>
      <c r="T48" s="72"/>
      <c r="U48" s="13"/>
      <c r="V48" s="13"/>
    </row>
    <row r="49" spans="1:22" s="9" customFormat="1" ht="16.5" customHeight="1">
      <c r="A49" s="13"/>
      <c r="B49" s="13"/>
      <c r="C49" s="12">
        <f>D45</f>
        <v>0</v>
      </c>
      <c r="D49" s="24" t="e">
        <f>C49/C11</f>
        <v>#DIV/0!</v>
      </c>
      <c r="E49" s="13"/>
      <c r="F49" s="12">
        <f>H11+I11</f>
        <v>0</v>
      </c>
      <c r="G49" s="24" t="e">
        <f>F49/C11</f>
        <v>#DIV/0!</v>
      </c>
      <c r="H49" s="13"/>
      <c r="I49" s="12">
        <f>J45</f>
        <v>0</v>
      </c>
      <c r="J49" s="24"/>
      <c r="K49" s="12"/>
      <c r="L49" s="72"/>
      <c r="M49" s="13"/>
      <c r="N49" s="12">
        <f>E11</f>
        <v>0</v>
      </c>
      <c r="O49" s="24"/>
      <c r="P49" s="24"/>
      <c r="Q49" s="12">
        <f>N45</f>
        <v>0</v>
      </c>
      <c r="R49" s="12">
        <v>0</v>
      </c>
      <c r="S49" s="12">
        <f>Q45</f>
        <v>0</v>
      </c>
      <c r="T49" s="72"/>
      <c r="U49" s="13"/>
      <c r="V49" s="13"/>
    </row>
    <row r="50" spans="1:22" s="9" customFormat="1" ht="16.5" customHeight="1">
      <c r="A50" s="13"/>
      <c r="B50" s="13"/>
      <c r="C50" s="13"/>
      <c r="D50" s="13"/>
      <c r="E50" s="13"/>
      <c r="F50" s="13"/>
      <c r="G50" s="13"/>
      <c r="H50" s="13"/>
      <c r="I50" s="13"/>
      <c r="J50" s="13"/>
      <c r="K50" s="13"/>
      <c r="L50" s="13"/>
      <c r="M50" s="13"/>
      <c r="N50" s="13"/>
      <c r="O50" s="12"/>
      <c r="P50" s="12"/>
      <c r="Q50" s="13"/>
      <c r="R50" s="13"/>
      <c r="S50" s="13"/>
      <c r="T50" s="12"/>
      <c r="U50" s="13"/>
      <c r="V50" s="13"/>
    </row>
    <row r="51" spans="1:22" s="9" customFormat="1" ht="16.5" customHeight="1">
      <c r="A51" s="13"/>
      <c r="B51" s="13"/>
      <c r="C51" s="21" t="s">
        <v>35</v>
      </c>
      <c r="D51" s="13"/>
      <c r="E51" s="17"/>
      <c r="F51" s="41"/>
      <c r="G51" s="15"/>
      <c r="H51" s="13"/>
      <c r="I51" s="21" t="s">
        <v>36</v>
      </c>
      <c r="J51" s="13"/>
      <c r="K51" s="41"/>
      <c r="L51" s="15"/>
      <c r="M51" s="72"/>
      <c r="N51" s="72"/>
      <c r="O51" s="12"/>
      <c r="P51" s="12"/>
      <c r="Q51" s="13"/>
      <c r="R51" s="13"/>
      <c r="S51" s="13"/>
      <c r="T51" s="12"/>
      <c r="U51" s="13"/>
      <c r="V51" s="13"/>
    </row>
    <row r="52" spans="1:22" s="9" customFormat="1" ht="16.5" customHeight="1">
      <c r="A52" s="13"/>
      <c r="B52" s="13"/>
      <c r="C52" s="13" t="s">
        <v>37</v>
      </c>
      <c r="D52" s="12">
        <f>M45</f>
        <v>0</v>
      </c>
      <c r="E52" s="13"/>
      <c r="F52" s="14"/>
      <c r="G52" s="15"/>
      <c r="H52" s="13"/>
      <c r="I52" s="43" t="s">
        <v>38</v>
      </c>
      <c r="J52" s="12">
        <v>0</v>
      </c>
      <c r="K52" s="15"/>
      <c r="L52" s="70"/>
      <c r="M52" s="72"/>
      <c r="N52" s="72"/>
      <c r="O52" s="12"/>
      <c r="P52" s="12"/>
      <c r="Q52" s="13"/>
      <c r="R52" s="13"/>
      <c r="S52" s="13"/>
      <c r="T52" s="12"/>
      <c r="U52" s="13"/>
      <c r="V52" s="13"/>
    </row>
    <row r="53" spans="1:22" s="9" customFormat="1" ht="16.5" customHeight="1">
      <c r="A53" s="13"/>
      <c r="B53" s="13"/>
      <c r="C53" s="44" t="s">
        <v>39</v>
      </c>
      <c r="D53" s="65">
        <v>0</v>
      </c>
      <c r="E53" s="13"/>
      <c r="F53" s="45"/>
      <c r="G53" s="65"/>
      <c r="H53" s="13"/>
      <c r="I53" s="45" t="s">
        <v>39</v>
      </c>
      <c r="J53" s="65">
        <v>0</v>
      </c>
      <c r="K53" s="13"/>
      <c r="L53" s="13"/>
      <c r="M53" s="13"/>
      <c r="N53" s="13"/>
      <c r="O53" s="12"/>
      <c r="P53" s="12"/>
      <c r="Q53" s="13"/>
      <c r="R53" s="13"/>
      <c r="S53" s="13"/>
      <c r="T53" s="12"/>
      <c r="U53" s="13"/>
      <c r="V53" s="13"/>
    </row>
    <row r="54" spans="1:22" s="9" customFormat="1" ht="16.5" customHeight="1">
      <c r="A54" s="13"/>
      <c r="B54" s="13"/>
      <c r="C54" s="16" t="s">
        <v>40</v>
      </c>
      <c r="D54" s="46" t="e">
        <f>(D52/D53)</f>
        <v>#DIV/0!</v>
      </c>
      <c r="E54" s="13"/>
      <c r="F54" s="72"/>
      <c r="G54" s="72"/>
      <c r="H54" s="13"/>
      <c r="I54" s="16" t="s">
        <v>40</v>
      </c>
      <c r="J54" s="46" t="e">
        <f>(J52/J53)</f>
        <v>#DIV/0!</v>
      </c>
      <c r="K54" s="13"/>
      <c r="L54" s="13"/>
      <c r="M54" s="13"/>
      <c r="N54" s="13"/>
      <c r="O54" s="12"/>
      <c r="P54" s="12"/>
      <c r="Q54" s="13"/>
      <c r="R54" s="13"/>
      <c r="S54" s="13"/>
      <c r="T54" s="12"/>
      <c r="U54" s="13"/>
      <c r="V54" s="13"/>
    </row>
    <row r="55" spans="1:22" s="9" customFormat="1" ht="16.5" customHeight="1">
      <c r="A55" s="13"/>
      <c r="B55" s="13"/>
      <c r="C55" s="16" t="s">
        <v>40</v>
      </c>
      <c r="D55" s="46" t="e">
        <f>(D53/D54)</f>
        <v>#DIV/0!</v>
      </c>
      <c r="E55" s="13"/>
      <c r="F55" s="72"/>
      <c r="G55" s="72"/>
      <c r="H55" s="13"/>
      <c r="I55" s="16" t="s">
        <v>40</v>
      </c>
      <c r="J55" s="46" t="e">
        <f>(J53/J54)</f>
        <v>#DIV/0!</v>
      </c>
      <c r="K55" s="13"/>
      <c r="L55" s="13"/>
      <c r="M55" s="13"/>
      <c r="N55" s="13"/>
      <c r="O55" s="12"/>
      <c r="P55" s="12"/>
      <c r="Q55" s="13"/>
      <c r="R55" s="13"/>
      <c r="S55" s="13"/>
      <c r="T55" s="12"/>
      <c r="U55" s="13"/>
      <c r="V55" s="13"/>
    </row>
    <row r="56" spans="1:22" s="9" customFormat="1" ht="16.5" customHeight="1"/>
  </sheetData>
  <mergeCells count="6">
    <mergeCell ref="S13:V13"/>
    <mergeCell ref="A1:D1"/>
    <mergeCell ref="J1:K1"/>
    <mergeCell ref="J2:K2"/>
    <mergeCell ref="A3:B3"/>
    <mergeCell ref="A13:B13"/>
  </mergeCells>
  <phoneticPr fontId="7" type="noConversion"/>
  <printOptions horizontalCentered="1" verticalCentered="1" gridLines="1"/>
  <pageMargins left="0.19685039370078741" right="0.19685039370078741" top="0.39370078740157483" bottom="0.19685039370078741" header="0.19685039370078741" footer="0"/>
  <headerFooter>
    <oddHeader>&amp;L&amp;"Arial,Bold Italic"&amp;14RYERSON HOCKEY STATISTICS&amp;R&amp;"Arial,Bold Italic"&amp;11 2010-11 PLAYOFF STATISTICS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V56"/>
  <sheetViews>
    <sheetView showRuler="0" zoomScale="74" workbookViewId="0">
      <selection activeCell="D42" sqref="D42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2" s="1" customFormat="1" ht="16.5" customHeight="1">
      <c r="A1" s="1085" t="s">
        <v>67</v>
      </c>
      <c r="B1" s="1157"/>
      <c r="C1" s="1157"/>
      <c r="D1" s="1157"/>
      <c r="E1" s="16"/>
      <c r="F1" s="16"/>
      <c r="G1" s="16"/>
      <c r="H1" s="16"/>
      <c r="I1" s="16" t="s">
        <v>52</v>
      </c>
      <c r="J1" s="1085" t="s">
        <v>55</v>
      </c>
      <c r="K1" s="1085"/>
      <c r="L1" s="17">
        <f>D45</f>
        <v>0</v>
      </c>
      <c r="M1" s="71"/>
      <c r="N1" s="17"/>
      <c r="O1" s="12"/>
      <c r="P1" s="12"/>
      <c r="Q1" s="13"/>
      <c r="R1" s="13"/>
      <c r="S1" s="13"/>
      <c r="T1" s="12"/>
      <c r="U1" s="13"/>
      <c r="V1" s="13"/>
    </row>
    <row r="2" spans="1:22" s="9" customFormat="1" ht="16.5" customHeight="1">
      <c r="A2" s="16"/>
      <c r="B2" s="16"/>
      <c r="C2" s="16"/>
      <c r="D2" s="16"/>
      <c r="E2" s="16"/>
      <c r="F2" s="16"/>
      <c r="G2" s="13"/>
      <c r="H2" s="16"/>
      <c r="I2" s="13"/>
      <c r="J2" s="1159"/>
      <c r="K2" s="1159"/>
      <c r="L2" s="17">
        <f>H11</f>
        <v>0</v>
      </c>
      <c r="M2" s="71"/>
      <c r="N2" s="17"/>
      <c r="O2" s="12"/>
      <c r="P2" s="12"/>
      <c r="Q2" s="13"/>
      <c r="R2" s="13"/>
      <c r="S2" s="13"/>
      <c r="T2" s="12"/>
      <c r="U2" s="12"/>
      <c r="V2" s="12"/>
    </row>
    <row r="3" spans="1:22" s="9" customFormat="1" ht="16.5" customHeight="1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2"/>
      <c r="P3" s="12"/>
      <c r="Q3" s="13"/>
      <c r="R3" s="13"/>
      <c r="S3" s="13"/>
      <c r="T3" s="12"/>
      <c r="U3" s="12"/>
      <c r="V3" s="12"/>
    </row>
    <row r="4" spans="1:22" s="9" customFormat="1" ht="16.5" customHeight="1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1" t="s">
        <v>53</v>
      </c>
      <c r="N4" s="21" t="s">
        <v>12</v>
      </c>
      <c r="O4" s="72"/>
      <c r="P4" s="72"/>
      <c r="Q4" s="72"/>
      <c r="R4" s="21"/>
      <c r="S4" s="21"/>
      <c r="T4" s="21"/>
      <c r="U4" s="12"/>
      <c r="V4" s="12"/>
    </row>
    <row r="5" spans="1:22" s="9" customFormat="1" ht="16.5" customHeight="1">
      <c r="A5" s="12"/>
      <c r="B5" s="13"/>
      <c r="C5" s="24">
        <f>D5/60</f>
        <v>0</v>
      </c>
      <c r="D5" s="24">
        <v>0</v>
      </c>
      <c r="E5" s="12">
        <v>0</v>
      </c>
      <c r="F5" s="12">
        <f>E5-H5</f>
        <v>0</v>
      </c>
      <c r="G5" s="25" t="e">
        <f>F5/E5</f>
        <v>#DIV/0!</v>
      </c>
      <c r="H5" s="12">
        <v>0</v>
      </c>
      <c r="I5" s="12">
        <v>0</v>
      </c>
      <c r="J5" s="24" t="e">
        <f>H5/C5</f>
        <v>#DIV/0!</v>
      </c>
      <c r="K5" s="12">
        <v>0</v>
      </c>
      <c r="L5" s="12">
        <v>0</v>
      </c>
      <c r="M5" s="12">
        <v>0</v>
      </c>
      <c r="N5" s="12">
        <v>0</v>
      </c>
      <c r="O5" s="72"/>
      <c r="P5" s="72"/>
      <c r="Q5" s="72"/>
      <c r="R5" s="12"/>
      <c r="S5" s="12"/>
      <c r="T5" s="12"/>
      <c r="U5" s="13"/>
      <c r="V5" s="13"/>
    </row>
    <row r="6" spans="1:22" s="9" customFormat="1" ht="16.5" customHeight="1">
      <c r="A6" s="12"/>
      <c r="B6" s="13"/>
      <c r="C6" s="24">
        <f>D6/60</f>
        <v>0</v>
      </c>
      <c r="D6" s="24">
        <v>0</v>
      </c>
      <c r="E6" s="12">
        <v>0</v>
      </c>
      <c r="F6" s="12">
        <f>E6-H6</f>
        <v>0</v>
      </c>
      <c r="G6" s="25" t="e">
        <f>F6/E6</f>
        <v>#DIV/0!</v>
      </c>
      <c r="H6" s="12">
        <v>0</v>
      </c>
      <c r="I6" s="12">
        <v>0</v>
      </c>
      <c r="J6" s="24" t="e">
        <f>H6/C6</f>
        <v>#DIV/0!</v>
      </c>
      <c r="K6" s="12">
        <v>0</v>
      </c>
      <c r="L6" s="12">
        <v>0</v>
      </c>
      <c r="M6" s="12">
        <v>0</v>
      </c>
      <c r="N6" s="12">
        <v>0</v>
      </c>
      <c r="O6" s="72"/>
      <c r="P6" s="72"/>
      <c r="Q6" s="72"/>
      <c r="R6" s="21"/>
      <c r="S6" s="21"/>
      <c r="T6" s="21"/>
      <c r="U6" s="13"/>
      <c r="V6" s="13"/>
    </row>
    <row r="7" spans="1:22" s="9" customFormat="1" ht="16.5" customHeight="1">
      <c r="A7" s="12"/>
      <c r="B7" s="13"/>
      <c r="C7" s="24">
        <f>D7/60</f>
        <v>0</v>
      </c>
      <c r="D7" s="24">
        <v>0</v>
      </c>
      <c r="E7" s="12">
        <v>0</v>
      </c>
      <c r="F7" s="12">
        <f>E7-H7</f>
        <v>0</v>
      </c>
      <c r="G7" s="25" t="e">
        <f>F7/E7</f>
        <v>#DIV/0!</v>
      </c>
      <c r="H7" s="12">
        <v>0</v>
      </c>
      <c r="I7" s="12">
        <v>0</v>
      </c>
      <c r="J7" s="24" t="e">
        <f>H7/C7</f>
        <v>#DIV/0!</v>
      </c>
      <c r="K7" s="12">
        <v>0</v>
      </c>
      <c r="L7" s="12">
        <v>0</v>
      </c>
      <c r="M7" s="12">
        <v>0</v>
      </c>
      <c r="N7" s="12">
        <v>0</v>
      </c>
      <c r="O7" s="72"/>
      <c r="P7" s="72"/>
      <c r="Q7" s="72"/>
      <c r="R7" s="12"/>
      <c r="S7" s="12"/>
      <c r="T7" s="12"/>
      <c r="U7" s="13"/>
      <c r="V7" s="13"/>
    </row>
    <row r="8" spans="1:22" s="9" customFormat="1" ht="16.5" customHeight="1">
      <c r="A8" s="12"/>
      <c r="B8" s="13"/>
      <c r="C8" s="24"/>
      <c r="D8" s="24"/>
      <c r="E8" s="12"/>
      <c r="F8" s="12"/>
      <c r="G8" s="25"/>
      <c r="H8" s="12"/>
      <c r="I8" s="12"/>
      <c r="J8" s="24"/>
      <c r="K8" s="12"/>
      <c r="L8" s="12"/>
      <c r="M8" s="12"/>
      <c r="N8" s="12"/>
      <c r="O8" s="12"/>
      <c r="P8" s="72"/>
      <c r="Q8" s="72"/>
      <c r="R8" s="12"/>
      <c r="S8" s="12"/>
      <c r="T8" s="12"/>
      <c r="U8" s="13"/>
      <c r="V8" s="13"/>
    </row>
    <row r="9" spans="1:22" s="9" customFormat="1" ht="16.5" customHeight="1">
      <c r="A9" s="12"/>
      <c r="B9" s="13" t="s">
        <v>13</v>
      </c>
      <c r="C9" s="24">
        <f>D9/60</f>
        <v>0</v>
      </c>
      <c r="D9" s="24">
        <v>0</v>
      </c>
      <c r="E9" s="12">
        <v>0</v>
      </c>
      <c r="F9" s="12">
        <v>0</v>
      </c>
      <c r="G9" s="25">
        <v>0</v>
      </c>
      <c r="H9" s="12">
        <v>0</v>
      </c>
      <c r="I9" s="12">
        <v>0</v>
      </c>
      <c r="J9" s="24">
        <v>0</v>
      </c>
      <c r="K9" s="12"/>
      <c r="L9" s="12"/>
      <c r="M9" s="12"/>
      <c r="N9" s="12"/>
      <c r="O9" s="12"/>
      <c r="P9" s="72"/>
      <c r="Q9" s="72"/>
      <c r="R9" s="12"/>
      <c r="S9" s="12"/>
      <c r="T9" s="12"/>
      <c r="U9" s="13"/>
      <c r="V9" s="13"/>
    </row>
    <row r="10" spans="1:22" s="9" customFormat="1" ht="16.5" customHeight="1">
      <c r="A10" s="12"/>
      <c r="B10" s="13"/>
      <c r="C10" s="24"/>
      <c r="D10" s="24"/>
      <c r="E10" s="12"/>
      <c r="F10" s="12"/>
      <c r="G10" s="25"/>
      <c r="H10" s="12"/>
      <c r="I10" s="12"/>
      <c r="J10" s="24"/>
      <c r="K10" s="12"/>
      <c r="L10" s="12"/>
      <c r="M10" s="12"/>
      <c r="N10" s="12"/>
      <c r="O10" s="12"/>
      <c r="P10" s="72"/>
      <c r="Q10" s="72"/>
      <c r="R10" s="65"/>
      <c r="S10" s="65"/>
      <c r="T10" s="65"/>
      <c r="U10" s="13"/>
      <c r="V10" s="13"/>
    </row>
    <row r="11" spans="1:22" s="9" customFormat="1" ht="16.5" customHeight="1">
      <c r="A11" s="13"/>
      <c r="B11" s="16" t="s">
        <v>14</v>
      </c>
      <c r="C11" s="26">
        <f>D11/60</f>
        <v>0</v>
      </c>
      <c r="D11" s="26">
        <f>SUM(D5:D10)</f>
        <v>0</v>
      </c>
      <c r="E11" s="17">
        <f>SUM(E5:E10)</f>
        <v>0</v>
      </c>
      <c r="F11" s="17">
        <f>SUM(F5:F9)</f>
        <v>0</v>
      </c>
      <c r="G11" s="27" t="e">
        <f>F11/E11</f>
        <v>#DIV/0!</v>
      </c>
      <c r="H11" s="17">
        <f>SUM(H5:H9)</f>
        <v>0</v>
      </c>
      <c r="I11" s="17">
        <f>SUM(I5:I9)</f>
        <v>0</v>
      </c>
      <c r="J11" s="26" t="e">
        <f>H11/C11</f>
        <v>#DIV/0!</v>
      </c>
      <c r="K11" s="17">
        <f>SUM(K5:K9)</f>
        <v>0</v>
      </c>
      <c r="L11" s="17">
        <f>SUM(L5:L9)</f>
        <v>0</v>
      </c>
      <c r="M11" s="17">
        <f>SUM(M5:M9)</f>
        <v>0</v>
      </c>
      <c r="N11" s="17">
        <f>SUM(N5:N7)</f>
        <v>0</v>
      </c>
      <c r="O11" s="17"/>
      <c r="P11" s="72"/>
      <c r="Q11" s="72"/>
      <c r="R11" s="12"/>
      <c r="S11" s="12"/>
      <c r="T11" s="12"/>
      <c r="U11" s="13"/>
      <c r="V11" s="13"/>
    </row>
    <row r="12" spans="1:22" s="9" customFormat="1" ht="16.5" customHeight="1">
      <c r="A12" s="13"/>
      <c r="B12" s="72"/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2"/>
      <c r="P12" s="12"/>
      <c r="Q12" s="13"/>
      <c r="R12" s="13"/>
      <c r="S12" s="13"/>
      <c r="T12" s="12"/>
      <c r="U12" s="13"/>
      <c r="V12" s="13"/>
    </row>
    <row r="13" spans="1:22" s="9" customFormat="1" ht="16.5" customHeight="1">
      <c r="A13" s="1129" t="s">
        <v>15</v>
      </c>
      <c r="B13" s="1129"/>
      <c r="C13" s="13"/>
      <c r="D13" s="13"/>
      <c r="E13" s="13"/>
      <c r="F13" s="13"/>
      <c r="G13" s="13"/>
      <c r="H13" s="13"/>
      <c r="I13" s="17" t="s">
        <v>58</v>
      </c>
      <c r="J13" s="13"/>
      <c r="K13" s="17" t="s">
        <v>59</v>
      </c>
      <c r="L13" s="17" t="s">
        <v>60</v>
      </c>
      <c r="M13" s="13"/>
      <c r="N13" s="13"/>
      <c r="O13" s="12"/>
      <c r="P13" s="12"/>
      <c r="Q13" s="13"/>
      <c r="R13" s="13"/>
      <c r="S13" s="1128" t="s">
        <v>47</v>
      </c>
      <c r="T13" s="1128"/>
      <c r="U13" s="1128"/>
      <c r="V13" s="1128"/>
    </row>
    <row r="14" spans="1:22" s="9" customFormat="1" ht="16.5" customHeight="1">
      <c r="A14" s="11" t="s">
        <v>1</v>
      </c>
      <c r="B14" s="11" t="s">
        <v>2</v>
      </c>
      <c r="C14" s="21" t="s">
        <v>16</v>
      </c>
      <c r="D14" s="21" t="s">
        <v>3</v>
      </c>
      <c r="E14" s="21" t="s">
        <v>17</v>
      </c>
      <c r="F14" s="21" t="s">
        <v>18</v>
      </c>
      <c r="G14" s="21" t="s">
        <v>19</v>
      </c>
      <c r="H14" s="31" t="s">
        <v>20</v>
      </c>
      <c r="I14" s="21" t="s">
        <v>61</v>
      </c>
      <c r="J14" s="21" t="s">
        <v>4</v>
      </c>
      <c r="K14" s="21" t="s">
        <v>62</v>
      </c>
      <c r="L14" s="21" t="s">
        <v>62</v>
      </c>
      <c r="M14" s="21" t="s">
        <v>21</v>
      </c>
      <c r="N14" s="21" t="s">
        <v>22</v>
      </c>
      <c r="O14" s="21" t="s">
        <v>23</v>
      </c>
      <c r="P14" s="21" t="s">
        <v>48</v>
      </c>
      <c r="Q14" s="21" t="s">
        <v>8</v>
      </c>
      <c r="R14" s="21" t="s">
        <v>24</v>
      </c>
      <c r="S14" s="21" t="s">
        <v>10</v>
      </c>
      <c r="T14" s="21" t="s">
        <v>11</v>
      </c>
      <c r="U14" s="21" t="s">
        <v>25</v>
      </c>
      <c r="V14" s="21" t="s">
        <v>6</v>
      </c>
    </row>
    <row r="15" spans="1:22" s="9" customFormat="1" ht="16.5" customHeight="1">
      <c r="A15" s="12"/>
      <c r="B15" s="13"/>
      <c r="C15" s="12">
        <v>0</v>
      </c>
      <c r="D15" s="12">
        <v>0</v>
      </c>
      <c r="E15" s="12">
        <v>0</v>
      </c>
      <c r="F15" s="12">
        <f t="shared" ref="F15:F42" si="0">SUM(D15:E15)</f>
        <v>0</v>
      </c>
      <c r="G15" s="12">
        <v>0</v>
      </c>
      <c r="H15" s="12">
        <v>0</v>
      </c>
      <c r="I15" s="12">
        <v>0</v>
      </c>
      <c r="J15" s="12">
        <v>0</v>
      </c>
      <c r="K15" s="66" t="e">
        <f>(J15/I15)</f>
        <v>#DIV/0!</v>
      </c>
      <c r="L15" s="67" t="e">
        <f>(D15/J15)</f>
        <v>#DIV/0!</v>
      </c>
      <c r="M15" s="12">
        <v>0</v>
      </c>
      <c r="N15" s="12">
        <v>0</v>
      </c>
      <c r="O15" s="12">
        <v>0</v>
      </c>
      <c r="P15" s="12">
        <v>0</v>
      </c>
      <c r="Q15" s="12">
        <v>0</v>
      </c>
      <c r="R15" s="12">
        <v>0</v>
      </c>
      <c r="S15" s="12">
        <v>0</v>
      </c>
      <c r="T15" s="12">
        <v>0</v>
      </c>
      <c r="U15" s="12">
        <f>S15+T15</f>
        <v>0</v>
      </c>
      <c r="V15" s="66" t="e">
        <f>S15/(S15+T15)</f>
        <v>#DIV/0!</v>
      </c>
    </row>
    <row r="16" spans="1:22" s="9" customFormat="1" ht="16.5" customHeight="1">
      <c r="A16" s="12"/>
      <c r="B16" s="13"/>
      <c r="C16" s="12">
        <v>0</v>
      </c>
      <c r="D16" s="12">
        <v>0</v>
      </c>
      <c r="E16" s="12">
        <v>0</v>
      </c>
      <c r="F16" s="12">
        <f t="shared" si="0"/>
        <v>0</v>
      </c>
      <c r="G16" s="12">
        <v>0</v>
      </c>
      <c r="H16" s="12">
        <v>0</v>
      </c>
      <c r="I16" s="12">
        <v>0</v>
      </c>
      <c r="J16" s="12">
        <v>0</v>
      </c>
      <c r="K16" s="66" t="e">
        <f t="shared" ref="K16:K38" si="1">(J16/I16)</f>
        <v>#DIV/0!</v>
      </c>
      <c r="L16" s="67" t="e">
        <f t="shared" ref="L16:L38" si="2">(D16/J16)</f>
        <v>#DIV/0!</v>
      </c>
      <c r="M16" s="12">
        <v>0</v>
      </c>
      <c r="N16" s="12">
        <v>0</v>
      </c>
      <c r="O16" s="12">
        <v>0</v>
      </c>
      <c r="P16" s="12">
        <v>0</v>
      </c>
      <c r="Q16" s="12">
        <v>0</v>
      </c>
      <c r="R16" s="12">
        <v>0</v>
      </c>
      <c r="S16" s="12">
        <v>0</v>
      </c>
      <c r="T16" s="12">
        <v>0</v>
      </c>
      <c r="U16" s="12">
        <f t="shared" ref="U16:U38" si="3">S16+T16</f>
        <v>0</v>
      </c>
      <c r="V16" s="66" t="e">
        <f t="shared" ref="V16:V38" si="4">S16/(S16+T16)</f>
        <v>#DIV/0!</v>
      </c>
    </row>
    <row r="17" spans="1:22" s="9" customFormat="1" ht="16.5" customHeight="1">
      <c r="A17" s="12"/>
      <c r="B17" s="13"/>
      <c r="C17" s="12">
        <v>0</v>
      </c>
      <c r="D17" s="12">
        <v>0</v>
      </c>
      <c r="E17" s="12">
        <v>0</v>
      </c>
      <c r="F17" s="12">
        <f t="shared" si="0"/>
        <v>0</v>
      </c>
      <c r="G17" s="12">
        <v>0</v>
      </c>
      <c r="H17" s="12">
        <v>0</v>
      </c>
      <c r="I17" s="12">
        <v>0</v>
      </c>
      <c r="J17" s="12">
        <v>0</v>
      </c>
      <c r="K17" s="66" t="e">
        <f t="shared" si="1"/>
        <v>#DIV/0!</v>
      </c>
      <c r="L17" s="67" t="e">
        <f t="shared" si="2"/>
        <v>#DIV/0!</v>
      </c>
      <c r="M17" s="12">
        <v>0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2">
        <f t="shared" si="3"/>
        <v>0</v>
      </c>
      <c r="V17" s="66" t="e">
        <f t="shared" si="4"/>
        <v>#DIV/0!</v>
      </c>
    </row>
    <row r="18" spans="1:22" s="9" customFormat="1" ht="16.5" customHeight="1">
      <c r="A18" s="14"/>
      <c r="B18" s="15"/>
      <c r="C18" s="12">
        <v>0</v>
      </c>
      <c r="D18" s="12">
        <v>0</v>
      </c>
      <c r="E18" s="12">
        <v>0</v>
      </c>
      <c r="F18" s="12">
        <f t="shared" si="0"/>
        <v>0</v>
      </c>
      <c r="G18" s="12">
        <v>0</v>
      </c>
      <c r="H18" s="12">
        <v>0</v>
      </c>
      <c r="I18" s="12">
        <v>0</v>
      </c>
      <c r="J18" s="12">
        <v>0</v>
      </c>
      <c r="K18" s="66" t="e">
        <f t="shared" si="1"/>
        <v>#DIV/0!</v>
      </c>
      <c r="L18" s="67" t="e">
        <f t="shared" si="2"/>
        <v>#DIV/0!</v>
      </c>
      <c r="M18" s="12">
        <v>0</v>
      </c>
      <c r="N18" s="12">
        <v>0</v>
      </c>
      <c r="O18" s="12">
        <v>0</v>
      </c>
      <c r="P18" s="12">
        <v>0</v>
      </c>
      <c r="Q18" s="12">
        <v>0</v>
      </c>
      <c r="R18" s="12">
        <v>0</v>
      </c>
      <c r="S18" s="12">
        <v>0</v>
      </c>
      <c r="T18" s="12">
        <v>0</v>
      </c>
      <c r="U18" s="12">
        <f t="shared" si="3"/>
        <v>0</v>
      </c>
      <c r="V18" s="66" t="e">
        <f t="shared" si="4"/>
        <v>#DIV/0!</v>
      </c>
    </row>
    <row r="19" spans="1:22" s="9" customFormat="1" ht="16.5" customHeight="1">
      <c r="A19" s="12"/>
      <c r="B19" s="13"/>
      <c r="C19" s="12">
        <v>0</v>
      </c>
      <c r="D19" s="12">
        <v>0</v>
      </c>
      <c r="E19" s="12">
        <v>0</v>
      </c>
      <c r="F19" s="12">
        <f t="shared" si="0"/>
        <v>0</v>
      </c>
      <c r="G19" s="12">
        <v>0</v>
      </c>
      <c r="H19" s="12">
        <v>0</v>
      </c>
      <c r="I19" s="12">
        <v>0</v>
      </c>
      <c r="J19" s="12">
        <v>0</v>
      </c>
      <c r="K19" s="66" t="e">
        <f t="shared" si="1"/>
        <v>#DIV/0!</v>
      </c>
      <c r="L19" s="67" t="e">
        <f t="shared" si="2"/>
        <v>#DIV/0!</v>
      </c>
      <c r="M19" s="12">
        <v>0</v>
      </c>
      <c r="N19" s="12">
        <v>0</v>
      </c>
      <c r="O19" s="12">
        <v>0</v>
      </c>
      <c r="P19" s="12">
        <v>0</v>
      </c>
      <c r="Q19" s="12">
        <v>0</v>
      </c>
      <c r="R19" s="12">
        <v>0</v>
      </c>
      <c r="S19" s="12">
        <v>0</v>
      </c>
      <c r="T19" s="12">
        <v>0</v>
      </c>
      <c r="U19" s="12">
        <f t="shared" si="3"/>
        <v>0</v>
      </c>
      <c r="V19" s="66" t="e">
        <f t="shared" si="4"/>
        <v>#DIV/0!</v>
      </c>
    </row>
    <row r="20" spans="1:22" s="9" customFormat="1" ht="16.5" customHeight="1">
      <c r="A20" s="12"/>
      <c r="B20" s="13"/>
      <c r="C20" s="12">
        <v>0</v>
      </c>
      <c r="D20" s="12">
        <v>0</v>
      </c>
      <c r="E20" s="12">
        <v>0</v>
      </c>
      <c r="F20" s="12">
        <f t="shared" si="0"/>
        <v>0</v>
      </c>
      <c r="G20" s="12">
        <v>0</v>
      </c>
      <c r="H20" s="12">
        <v>0</v>
      </c>
      <c r="I20" s="12">
        <v>0</v>
      </c>
      <c r="J20" s="12">
        <v>0</v>
      </c>
      <c r="K20" s="66" t="e">
        <f t="shared" si="1"/>
        <v>#DIV/0!</v>
      </c>
      <c r="L20" s="67" t="e">
        <f t="shared" si="2"/>
        <v>#DIV/0!</v>
      </c>
      <c r="M20" s="12">
        <v>0</v>
      </c>
      <c r="N20" s="12">
        <v>0</v>
      </c>
      <c r="O20" s="12">
        <v>0</v>
      </c>
      <c r="P20" s="12">
        <v>0</v>
      </c>
      <c r="Q20" s="12">
        <v>0</v>
      </c>
      <c r="R20" s="12">
        <v>0</v>
      </c>
      <c r="S20" s="12">
        <v>0</v>
      </c>
      <c r="T20" s="12">
        <v>0</v>
      </c>
      <c r="U20" s="12">
        <f t="shared" si="3"/>
        <v>0</v>
      </c>
      <c r="V20" s="66" t="e">
        <f t="shared" si="4"/>
        <v>#DIV/0!</v>
      </c>
    </row>
    <row r="21" spans="1:22" s="9" customFormat="1" ht="16.5" customHeight="1">
      <c r="A21" s="12"/>
      <c r="B21" s="13"/>
      <c r="C21" s="12">
        <v>0</v>
      </c>
      <c r="D21" s="12">
        <v>0</v>
      </c>
      <c r="E21" s="12">
        <v>0</v>
      </c>
      <c r="F21" s="12">
        <f t="shared" si="0"/>
        <v>0</v>
      </c>
      <c r="G21" s="12">
        <v>0</v>
      </c>
      <c r="H21" s="12">
        <v>0</v>
      </c>
      <c r="I21" s="12">
        <v>0</v>
      </c>
      <c r="J21" s="12">
        <v>0</v>
      </c>
      <c r="K21" s="66" t="e">
        <f t="shared" si="1"/>
        <v>#DIV/0!</v>
      </c>
      <c r="L21" s="67" t="e">
        <f t="shared" si="2"/>
        <v>#DIV/0!</v>
      </c>
      <c r="M21" s="12">
        <v>0</v>
      </c>
      <c r="N21" s="12">
        <v>0</v>
      </c>
      <c r="O21" s="12">
        <v>0</v>
      </c>
      <c r="P21" s="12">
        <v>0</v>
      </c>
      <c r="Q21" s="12">
        <v>0</v>
      </c>
      <c r="R21" s="12">
        <v>0</v>
      </c>
      <c r="S21" s="12">
        <v>0</v>
      </c>
      <c r="T21" s="12">
        <v>0</v>
      </c>
      <c r="U21" s="12">
        <f t="shared" si="3"/>
        <v>0</v>
      </c>
      <c r="V21" s="66" t="e">
        <f t="shared" si="4"/>
        <v>#DIV/0!</v>
      </c>
    </row>
    <row r="22" spans="1:22" s="9" customFormat="1" ht="16.5" customHeight="1">
      <c r="A22" s="12"/>
      <c r="B22" s="13"/>
      <c r="C22" s="12">
        <v>0</v>
      </c>
      <c r="D22" s="12">
        <v>0</v>
      </c>
      <c r="E22" s="12">
        <v>0</v>
      </c>
      <c r="F22" s="12">
        <f t="shared" si="0"/>
        <v>0</v>
      </c>
      <c r="G22" s="12">
        <v>0</v>
      </c>
      <c r="H22" s="12">
        <v>0</v>
      </c>
      <c r="I22" s="12">
        <v>0</v>
      </c>
      <c r="J22" s="12">
        <v>0</v>
      </c>
      <c r="K22" s="66" t="e">
        <f t="shared" si="1"/>
        <v>#DIV/0!</v>
      </c>
      <c r="L22" s="67" t="e">
        <f t="shared" si="2"/>
        <v>#DIV/0!</v>
      </c>
      <c r="M22" s="12">
        <v>0</v>
      </c>
      <c r="N22" s="12">
        <v>0</v>
      </c>
      <c r="O22" s="12">
        <v>0</v>
      </c>
      <c r="P22" s="12">
        <v>0</v>
      </c>
      <c r="Q22" s="12">
        <v>0</v>
      </c>
      <c r="R22" s="12">
        <v>0</v>
      </c>
      <c r="S22" s="12">
        <v>0</v>
      </c>
      <c r="T22" s="12">
        <v>0</v>
      </c>
      <c r="U22" s="12">
        <f t="shared" si="3"/>
        <v>0</v>
      </c>
      <c r="V22" s="66" t="e">
        <f t="shared" si="4"/>
        <v>#DIV/0!</v>
      </c>
    </row>
    <row r="23" spans="1:22" s="9" customFormat="1" ht="16.5" customHeight="1">
      <c r="A23" s="12"/>
      <c r="B23" s="13"/>
      <c r="C23" s="12">
        <v>0</v>
      </c>
      <c r="D23" s="12">
        <v>0</v>
      </c>
      <c r="E23" s="12">
        <v>0</v>
      </c>
      <c r="F23" s="12">
        <f t="shared" si="0"/>
        <v>0</v>
      </c>
      <c r="G23" s="12">
        <v>0</v>
      </c>
      <c r="H23" s="12">
        <v>0</v>
      </c>
      <c r="I23" s="12">
        <v>0</v>
      </c>
      <c r="J23" s="12">
        <v>0</v>
      </c>
      <c r="K23" s="66" t="e">
        <f t="shared" si="1"/>
        <v>#DIV/0!</v>
      </c>
      <c r="L23" s="67" t="e">
        <f t="shared" si="2"/>
        <v>#DIV/0!</v>
      </c>
      <c r="M23" s="12">
        <v>0</v>
      </c>
      <c r="N23" s="12">
        <v>0</v>
      </c>
      <c r="O23" s="12">
        <v>0</v>
      </c>
      <c r="P23" s="12">
        <v>0</v>
      </c>
      <c r="Q23" s="12">
        <v>0</v>
      </c>
      <c r="R23" s="12">
        <v>0</v>
      </c>
      <c r="S23" s="12">
        <v>0</v>
      </c>
      <c r="T23" s="12">
        <v>0</v>
      </c>
      <c r="U23" s="12">
        <f t="shared" si="3"/>
        <v>0</v>
      </c>
      <c r="V23" s="66" t="e">
        <f t="shared" si="4"/>
        <v>#DIV/0!</v>
      </c>
    </row>
    <row r="24" spans="1:22" s="9" customFormat="1" ht="16.5" customHeight="1">
      <c r="A24" s="12"/>
      <c r="B24" s="13"/>
      <c r="C24" s="12">
        <v>0</v>
      </c>
      <c r="D24" s="12">
        <v>0</v>
      </c>
      <c r="E24" s="12">
        <v>0</v>
      </c>
      <c r="F24" s="12">
        <f t="shared" si="0"/>
        <v>0</v>
      </c>
      <c r="G24" s="12">
        <v>0</v>
      </c>
      <c r="H24" s="12">
        <v>0</v>
      </c>
      <c r="I24" s="12">
        <v>0</v>
      </c>
      <c r="J24" s="12">
        <v>0</v>
      </c>
      <c r="K24" s="66" t="e">
        <f t="shared" si="1"/>
        <v>#DIV/0!</v>
      </c>
      <c r="L24" s="67" t="e">
        <f t="shared" si="2"/>
        <v>#DIV/0!</v>
      </c>
      <c r="M24" s="12">
        <v>0</v>
      </c>
      <c r="N24" s="12">
        <v>0</v>
      </c>
      <c r="O24" s="12">
        <v>0</v>
      </c>
      <c r="P24" s="12">
        <v>0</v>
      </c>
      <c r="Q24" s="12">
        <v>0</v>
      </c>
      <c r="R24" s="12">
        <v>0</v>
      </c>
      <c r="S24" s="12">
        <v>0</v>
      </c>
      <c r="T24" s="12">
        <v>0</v>
      </c>
      <c r="U24" s="12">
        <f t="shared" si="3"/>
        <v>0</v>
      </c>
      <c r="V24" s="66" t="e">
        <f t="shared" si="4"/>
        <v>#DIV/0!</v>
      </c>
    </row>
    <row r="25" spans="1:22" s="9" customFormat="1" ht="16.5" customHeight="1">
      <c r="A25" s="12"/>
      <c r="B25" s="13"/>
      <c r="C25" s="12">
        <v>0</v>
      </c>
      <c r="D25" s="12">
        <v>0</v>
      </c>
      <c r="E25" s="12">
        <v>0</v>
      </c>
      <c r="F25" s="12">
        <f t="shared" si="0"/>
        <v>0</v>
      </c>
      <c r="G25" s="12">
        <v>0</v>
      </c>
      <c r="H25" s="12">
        <v>0</v>
      </c>
      <c r="I25" s="12">
        <v>0</v>
      </c>
      <c r="J25" s="12">
        <v>0</v>
      </c>
      <c r="K25" s="66" t="e">
        <f t="shared" si="1"/>
        <v>#DIV/0!</v>
      </c>
      <c r="L25" s="67" t="e">
        <f t="shared" si="2"/>
        <v>#DIV/0!</v>
      </c>
      <c r="M25" s="12">
        <v>0</v>
      </c>
      <c r="N25" s="12">
        <v>0</v>
      </c>
      <c r="O25" s="12">
        <v>0</v>
      </c>
      <c r="P25" s="12">
        <v>0</v>
      </c>
      <c r="Q25" s="12">
        <v>0</v>
      </c>
      <c r="R25" s="12">
        <v>0</v>
      </c>
      <c r="S25" s="12">
        <v>0</v>
      </c>
      <c r="T25" s="12">
        <v>0</v>
      </c>
      <c r="U25" s="12">
        <f t="shared" si="3"/>
        <v>0</v>
      </c>
      <c r="V25" s="66" t="e">
        <f t="shared" si="4"/>
        <v>#DIV/0!</v>
      </c>
    </row>
    <row r="26" spans="1:22" s="9" customFormat="1" ht="16.5" customHeight="1">
      <c r="A26" s="12"/>
      <c r="B26" s="13"/>
      <c r="C26" s="12">
        <v>0</v>
      </c>
      <c r="D26" s="12">
        <v>0</v>
      </c>
      <c r="E26" s="12">
        <v>0</v>
      </c>
      <c r="F26" s="12">
        <f t="shared" si="0"/>
        <v>0</v>
      </c>
      <c r="G26" s="12">
        <v>0</v>
      </c>
      <c r="H26" s="12">
        <v>0</v>
      </c>
      <c r="I26" s="12">
        <v>0</v>
      </c>
      <c r="J26" s="12">
        <v>0</v>
      </c>
      <c r="K26" s="66" t="e">
        <f t="shared" si="1"/>
        <v>#DIV/0!</v>
      </c>
      <c r="L26" s="67" t="e">
        <f t="shared" si="2"/>
        <v>#DIV/0!</v>
      </c>
      <c r="M26" s="12">
        <v>0</v>
      </c>
      <c r="N26" s="12">
        <v>0</v>
      </c>
      <c r="O26" s="12">
        <v>0</v>
      </c>
      <c r="P26" s="12">
        <v>0</v>
      </c>
      <c r="Q26" s="12">
        <v>0</v>
      </c>
      <c r="R26" s="12">
        <v>0</v>
      </c>
      <c r="S26" s="12">
        <v>0</v>
      </c>
      <c r="T26" s="12">
        <v>0</v>
      </c>
      <c r="U26" s="12">
        <f t="shared" si="3"/>
        <v>0</v>
      </c>
      <c r="V26" s="66" t="e">
        <f t="shared" si="4"/>
        <v>#DIV/0!</v>
      </c>
    </row>
    <row r="27" spans="1:22" s="9" customFormat="1" ht="16.5" customHeight="1">
      <c r="A27" s="12"/>
      <c r="B27" s="13"/>
      <c r="C27" s="12">
        <v>0</v>
      </c>
      <c r="D27" s="12">
        <v>0</v>
      </c>
      <c r="E27" s="12">
        <v>0</v>
      </c>
      <c r="F27" s="12">
        <f t="shared" si="0"/>
        <v>0</v>
      </c>
      <c r="G27" s="12">
        <v>0</v>
      </c>
      <c r="H27" s="12">
        <v>0</v>
      </c>
      <c r="I27" s="12">
        <v>0</v>
      </c>
      <c r="J27" s="12">
        <v>0</v>
      </c>
      <c r="K27" s="66" t="e">
        <f t="shared" si="1"/>
        <v>#DIV/0!</v>
      </c>
      <c r="L27" s="67" t="e">
        <f t="shared" si="2"/>
        <v>#DIV/0!</v>
      </c>
      <c r="M27" s="12">
        <v>0</v>
      </c>
      <c r="N27" s="12">
        <v>0</v>
      </c>
      <c r="O27" s="12">
        <v>0</v>
      </c>
      <c r="P27" s="12">
        <v>0</v>
      </c>
      <c r="Q27" s="12">
        <v>0</v>
      </c>
      <c r="R27" s="12">
        <v>0</v>
      </c>
      <c r="S27" s="12">
        <v>0</v>
      </c>
      <c r="T27" s="12">
        <v>0</v>
      </c>
      <c r="U27" s="12">
        <f t="shared" si="3"/>
        <v>0</v>
      </c>
      <c r="V27" s="66" t="e">
        <f t="shared" si="4"/>
        <v>#DIV/0!</v>
      </c>
    </row>
    <row r="28" spans="1:22" s="9" customFormat="1" ht="16.5" customHeight="1">
      <c r="A28" s="12"/>
      <c r="B28" s="13"/>
      <c r="C28" s="12">
        <v>0</v>
      </c>
      <c r="D28" s="12">
        <v>0</v>
      </c>
      <c r="E28" s="12">
        <v>0</v>
      </c>
      <c r="F28" s="12">
        <f t="shared" si="0"/>
        <v>0</v>
      </c>
      <c r="G28" s="12">
        <v>0</v>
      </c>
      <c r="H28" s="12">
        <v>0</v>
      </c>
      <c r="I28" s="12">
        <v>0</v>
      </c>
      <c r="J28" s="12">
        <v>0</v>
      </c>
      <c r="K28" s="66" t="e">
        <f t="shared" si="1"/>
        <v>#DIV/0!</v>
      </c>
      <c r="L28" s="67" t="e">
        <f t="shared" si="2"/>
        <v>#DIV/0!</v>
      </c>
      <c r="M28" s="12">
        <v>0</v>
      </c>
      <c r="N28" s="12">
        <v>0</v>
      </c>
      <c r="O28" s="12">
        <v>0</v>
      </c>
      <c r="P28" s="12">
        <v>0</v>
      </c>
      <c r="Q28" s="12">
        <v>0</v>
      </c>
      <c r="R28" s="12">
        <v>0</v>
      </c>
      <c r="S28" s="12">
        <v>0</v>
      </c>
      <c r="T28" s="12">
        <v>0</v>
      </c>
      <c r="U28" s="12">
        <f t="shared" si="3"/>
        <v>0</v>
      </c>
      <c r="V28" s="66" t="e">
        <f t="shared" si="4"/>
        <v>#DIV/0!</v>
      </c>
    </row>
    <row r="29" spans="1:22" s="9" customFormat="1" ht="16.5" customHeight="1">
      <c r="A29" s="12"/>
      <c r="B29" s="13"/>
      <c r="C29" s="12">
        <v>0</v>
      </c>
      <c r="D29" s="12">
        <v>0</v>
      </c>
      <c r="E29" s="12">
        <v>0</v>
      </c>
      <c r="F29" s="12">
        <f t="shared" si="0"/>
        <v>0</v>
      </c>
      <c r="G29" s="12">
        <v>0</v>
      </c>
      <c r="H29" s="12">
        <v>0</v>
      </c>
      <c r="I29" s="12">
        <v>0</v>
      </c>
      <c r="J29" s="12">
        <v>0</v>
      </c>
      <c r="K29" s="66" t="e">
        <f t="shared" si="1"/>
        <v>#DIV/0!</v>
      </c>
      <c r="L29" s="67" t="e">
        <f t="shared" si="2"/>
        <v>#DIV/0!</v>
      </c>
      <c r="M29" s="12">
        <v>0</v>
      </c>
      <c r="N29" s="12">
        <v>0</v>
      </c>
      <c r="O29" s="12">
        <v>0</v>
      </c>
      <c r="P29" s="12">
        <v>0</v>
      </c>
      <c r="Q29" s="12">
        <v>0</v>
      </c>
      <c r="R29" s="12">
        <v>0</v>
      </c>
      <c r="S29" s="12">
        <v>0</v>
      </c>
      <c r="T29" s="12">
        <v>0</v>
      </c>
      <c r="U29" s="12">
        <f t="shared" si="3"/>
        <v>0</v>
      </c>
      <c r="V29" s="66" t="e">
        <f t="shared" si="4"/>
        <v>#DIV/0!</v>
      </c>
    </row>
    <row r="30" spans="1:22" s="9" customFormat="1" ht="16.5" customHeight="1">
      <c r="A30" s="12"/>
      <c r="B30" s="13"/>
      <c r="C30" s="12">
        <v>0</v>
      </c>
      <c r="D30" s="12">
        <v>0</v>
      </c>
      <c r="E30" s="12">
        <v>0</v>
      </c>
      <c r="F30" s="12">
        <f t="shared" si="0"/>
        <v>0</v>
      </c>
      <c r="G30" s="12">
        <v>0</v>
      </c>
      <c r="H30" s="12">
        <v>0</v>
      </c>
      <c r="I30" s="12">
        <v>0</v>
      </c>
      <c r="J30" s="12">
        <v>0</v>
      </c>
      <c r="K30" s="66" t="e">
        <f t="shared" si="1"/>
        <v>#DIV/0!</v>
      </c>
      <c r="L30" s="67" t="e">
        <f t="shared" si="2"/>
        <v>#DIV/0!</v>
      </c>
      <c r="M30" s="12">
        <v>0</v>
      </c>
      <c r="N30" s="12">
        <v>0</v>
      </c>
      <c r="O30" s="12">
        <v>0</v>
      </c>
      <c r="P30" s="12">
        <v>0</v>
      </c>
      <c r="Q30" s="12">
        <v>0</v>
      </c>
      <c r="R30" s="12">
        <v>0</v>
      </c>
      <c r="S30" s="12">
        <v>0</v>
      </c>
      <c r="T30" s="12">
        <v>0</v>
      </c>
      <c r="U30" s="12">
        <f t="shared" si="3"/>
        <v>0</v>
      </c>
      <c r="V30" s="66" t="e">
        <f t="shared" si="4"/>
        <v>#DIV/0!</v>
      </c>
    </row>
    <row r="31" spans="1:22" s="9" customFormat="1" ht="16.5" customHeight="1">
      <c r="A31" s="12"/>
      <c r="B31" s="13"/>
      <c r="C31" s="12">
        <v>0</v>
      </c>
      <c r="D31" s="12">
        <v>0</v>
      </c>
      <c r="E31" s="12">
        <v>0</v>
      </c>
      <c r="F31" s="12">
        <f t="shared" si="0"/>
        <v>0</v>
      </c>
      <c r="G31" s="12">
        <v>0</v>
      </c>
      <c r="H31" s="12">
        <v>0</v>
      </c>
      <c r="I31" s="12">
        <v>0</v>
      </c>
      <c r="J31" s="12">
        <v>0</v>
      </c>
      <c r="K31" s="66" t="e">
        <f t="shared" si="1"/>
        <v>#DIV/0!</v>
      </c>
      <c r="L31" s="67" t="e">
        <f t="shared" si="2"/>
        <v>#DIV/0!</v>
      </c>
      <c r="M31" s="12">
        <v>0</v>
      </c>
      <c r="N31" s="12">
        <v>0</v>
      </c>
      <c r="O31" s="12">
        <v>0</v>
      </c>
      <c r="P31" s="12">
        <v>0</v>
      </c>
      <c r="Q31" s="12">
        <v>0</v>
      </c>
      <c r="R31" s="12">
        <v>0</v>
      </c>
      <c r="S31" s="12">
        <v>0</v>
      </c>
      <c r="T31" s="12">
        <v>0</v>
      </c>
      <c r="U31" s="12">
        <f t="shared" si="3"/>
        <v>0</v>
      </c>
      <c r="V31" s="66" t="e">
        <f t="shared" si="4"/>
        <v>#DIV/0!</v>
      </c>
    </row>
    <row r="32" spans="1:22" s="9" customFormat="1" ht="16.5" customHeight="1">
      <c r="A32" s="12"/>
      <c r="B32" s="13"/>
      <c r="C32" s="12">
        <v>0</v>
      </c>
      <c r="D32" s="12">
        <v>0</v>
      </c>
      <c r="E32" s="12">
        <v>0</v>
      </c>
      <c r="F32" s="12">
        <f t="shared" si="0"/>
        <v>0</v>
      </c>
      <c r="G32" s="12">
        <v>0</v>
      </c>
      <c r="H32" s="12">
        <v>0</v>
      </c>
      <c r="I32" s="12">
        <v>0</v>
      </c>
      <c r="J32" s="12">
        <v>0</v>
      </c>
      <c r="K32" s="66" t="e">
        <f t="shared" si="1"/>
        <v>#DIV/0!</v>
      </c>
      <c r="L32" s="67" t="e">
        <f t="shared" si="2"/>
        <v>#DIV/0!</v>
      </c>
      <c r="M32" s="12">
        <v>0</v>
      </c>
      <c r="N32" s="12">
        <v>0</v>
      </c>
      <c r="O32" s="12">
        <v>0</v>
      </c>
      <c r="P32" s="12">
        <v>0</v>
      </c>
      <c r="Q32" s="12">
        <v>0</v>
      </c>
      <c r="R32" s="12">
        <v>0</v>
      </c>
      <c r="S32" s="12">
        <v>0</v>
      </c>
      <c r="T32" s="12">
        <v>0</v>
      </c>
      <c r="U32" s="12">
        <f t="shared" si="3"/>
        <v>0</v>
      </c>
      <c r="V32" s="66" t="e">
        <f t="shared" si="4"/>
        <v>#DIV/0!</v>
      </c>
    </row>
    <row r="33" spans="1:22" s="9" customFormat="1" ht="16.5" customHeight="1">
      <c r="A33" s="12"/>
      <c r="B33" s="13"/>
      <c r="C33" s="12">
        <v>0</v>
      </c>
      <c r="D33" s="12">
        <v>0</v>
      </c>
      <c r="E33" s="12">
        <v>0</v>
      </c>
      <c r="F33" s="12">
        <f t="shared" si="0"/>
        <v>0</v>
      </c>
      <c r="G33" s="12">
        <v>0</v>
      </c>
      <c r="H33" s="12">
        <v>0</v>
      </c>
      <c r="I33" s="12">
        <v>0</v>
      </c>
      <c r="J33" s="12">
        <v>0</v>
      </c>
      <c r="K33" s="66" t="e">
        <f t="shared" si="1"/>
        <v>#DIV/0!</v>
      </c>
      <c r="L33" s="67" t="e">
        <f t="shared" si="2"/>
        <v>#DIV/0!</v>
      </c>
      <c r="M33" s="12">
        <v>0</v>
      </c>
      <c r="N33" s="12">
        <v>0</v>
      </c>
      <c r="O33" s="12">
        <v>0</v>
      </c>
      <c r="P33" s="12">
        <v>0</v>
      </c>
      <c r="Q33" s="12">
        <v>0</v>
      </c>
      <c r="R33" s="12">
        <v>0</v>
      </c>
      <c r="S33" s="12">
        <v>0</v>
      </c>
      <c r="T33" s="12">
        <v>0</v>
      </c>
      <c r="U33" s="12">
        <f t="shared" si="3"/>
        <v>0</v>
      </c>
      <c r="V33" s="66" t="e">
        <f t="shared" si="4"/>
        <v>#DIV/0!</v>
      </c>
    </row>
    <row r="34" spans="1:22" s="9" customFormat="1" ht="16.5" customHeight="1">
      <c r="A34" s="12"/>
      <c r="B34" s="13"/>
      <c r="C34" s="12">
        <v>0</v>
      </c>
      <c r="D34" s="12">
        <v>0</v>
      </c>
      <c r="E34" s="12">
        <v>0</v>
      </c>
      <c r="F34" s="12">
        <f t="shared" si="0"/>
        <v>0</v>
      </c>
      <c r="G34" s="12">
        <v>0</v>
      </c>
      <c r="H34" s="12">
        <v>0</v>
      </c>
      <c r="I34" s="12">
        <v>0</v>
      </c>
      <c r="J34" s="12">
        <v>0</v>
      </c>
      <c r="K34" s="66" t="e">
        <f t="shared" si="1"/>
        <v>#DIV/0!</v>
      </c>
      <c r="L34" s="67" t="e">
        <f t="shared" si="2"/>
        <v>#DIV/0!</v>
      </c>
      <c r="M34" s="12">
        <v>0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 s="12">
        <f t="shared" si="3"/>
        <v>0</v>
      </c>
      <c r="V34" s="66" t="e">
        <f t="shared" si="4"/>
        <v>#DIV/0!</v>
      </c>
    </row>
    <row r="35" spans="1:22" s="9" customFormat="1" ht="16.5" customHeight="1">
      <c r="A35" s="12"/>
      <c r="B35" s="13"/>
      <c r="C35" s="12">
        <v>0</v>
      </c>
      <c r="D35" s="12">
        <v>0</v>
      </c>
      <c r="E35" s="12">
        <v>0</v>
      </c>
      <c r="F35" s="12">
        <f t="shared" si="0"/>
        <v>0</v>
      </c>
      <c r="G35" s="12">
        <v>0</v>
      </c>
      <c r="H35" s="12">
        <v>0</v>
      </c>
      <c r="I35" s="12">
        <v>0</v>
      </c>
      <c r="J35" s="12">
        <v>0</v>
      </c>
      <c r="K35" s="66" t="e">
        <f t="shared" si="1"/>
        <v>#DIV/0!</v>
      </c>
      <c r="L35" s="67" t="e">
        <f t="shared" si="2"/>
        <v>#DIV/0!</v>
      </c>
      <c r="M35" s="12">
        <v>0</v>
      </c>
      <c r="N35" s="12">
        <v>0</v>
      </c>
      <c r="O35" s="12">
        <v>0</v>
      </c>
      <c r="P35" s="12">
        <v>0</v>
      </c>
      <c r="Q35" s="12">
        <v>0</v>
      </c>
      <c r="R35" s="12">
        <v>0</v>
      </c>
      <c r="S35" s="12">
        <v>0</v>
      </c>
      <c r="T35" s="12">
        <v>0</v>
      </c>
      <c r="U35" s="12">
        <f t="shared" si="3"/>
        <v>0</v>
      </c>
      <c r="V35" s="66" t="e">
        <f t="shared" si="4"/>
        <v>#DIV/0!</v>
      </c>
    </row>
    <row r="36" spans="1:22" s="9" customFormat="1" ht="16.5" customHeight="1">
      <c r="A36" s="12"/>
      <c r="B36" s="13"/>
      <c r="C36" s="12">
        <v>0</v>
      </c>
      <c r="D36" s="12">
        <v>0</v>
      </c>
      <c r="E36" s="12">
        <v>0</v>
      </c>
      <c r="F36" s="12">
        <f t="shared" si="0"/>
        <v>0</v>
      </c>
      <c r="G36" s="12">
        <v>0</v>
      </c>
      <c r="H36" s="12">
        <v>0</v>
      </c>
      <c r="I36" s="12">
        <v>0</v>
      </c>
      <c r="J36" s="12">
        <v>0</v>
      </c>
      <c r="K36" s="66" t="e">
        <f t="shared" si="1"/>
        <v>#DIV/0!</v>
      </c>
      <c r="L36" s="67" t="e">
        <f t="shared" si="2"/>
        <v>#DIV/0!</v>
      </c>
      <c r="M36" s="12">
        <v>0</v>
      </c>
      <c r="N36" s="12">
        <v>0</v>
      </c>
      <c r="O36" s="12">
        <v>0</v>
      </c>
      <c r="P36" s="12">
        <v>0</v>
      </c>
      <c r="Q36" s="12">
        <v>0</v>
      </c>
      <c r="R36" s="12">
        <v>0</v>
      </c>
      <c r="S36" s="12">
        <v>0</v>
      </c>
      <c r="T36" s="12">
        <v>0</v>
      </c>
      <c r="U36" s="12">
        <f t="shared" si="3"/>
        <v>0</v>
      </c>
      <c r="V36" s="66" t="e">
        <f t="shared" si="4"/>
        <v>#DIV/0!</v>
      </c>
    </row>
    <row r="37" spans="1:22" s="9" customFormat="1" ht="16.5" customHeight="1">
      <c r="A37" s="14"/>
      <c r="B37" s="13"/>
      <c r="C37" s="12">
        <v>0</v>
      </c>
      <c r="D37" s="12">
        <v>0</v>
      </c>
      <c r="E37" s="12">
        <v>0</v>
      </c>
      <c r="F37" s="12">
        <f t="shared" si="0"/>
        <v>0</v>
      </c>
      <c r="G37" s="12">
        <v>0</v>
      </c>
      <c r="H37" s="12">
        <v>0</v>
      </c>
      <c r="I37" s="12">
        <v>0</v>
      </c>
      <c r="J37" s="12">
        <v>0</v>
      </c>
      <c r="K37" s="66" t="e">
        <f t="shared" si="1"/>
        <v>#DIV/0!</v>
      </c>
      <c r="L37" s="67" t="e">
        <f t="shared" si="2"/>
        <v>#DIV/0!</v>
      </c>
      <c r="M37" s="12">
        <v>0</v>
      </c>
      <c r="N37" s="12">
        <v>0</v>
      </c>
      <c r="O37" s="12">
        <v>0</v>
      </c>
      <c r="P37" s="12">
        <v>0</v>
      </c>
      <c r="Q37" s="12">
        <v>0</v>
      </c>
      <c r="R37" s="12">
        <v>0</v>
      </c>
      <c r="S37" s="12">
        <v>0</v>
      </c>
      <c r="T37" s="12">
        <v>0</v>
      </c>
      <c r="U37" s="12">
        <f t="shared" si="3"/>
        <v>0</v>
      </c>
      <c r="V37" s="66" t="e">
        <f t="shared" si="4"/>
        <v>#DIV/0!</v>
      </c>
    </row>
    <row r="38" spans="1:22" s="9" customFormat="1" ht="16.5" customHeight="1">
      <c r="A38" s="12"/>
      <c r="B38" s="13"/>
      <c r="C38" s="12">
        <v>0</v>
      </c>
      <c r="D38" s="12">
        <v>0</v>
      </c>
      <c r="E38" s="12">
        <v>0</v>
      </c>
      <c r="F38" s="12">
        <f t="shared" si="0"/>
        <v>0</v>
      </c>
      <c r="G38" s="12">
        <v>0</v>
      </c>
      <c r="H38" s="12">
        <v>0</v>
      </c>
      <c r="I38" s="12">
        <v>0</v>
      </c>
      <c r="J38" s="12">
        <v>0</v>
      </c>
      <c r="K38" s="66" t="e">
        <f t="shared" si="1"/>
        <v>#DIV/0!</v>
      </c>
      <c r="L38" s="67" t="e">
        <f t="shared" si="2"/>
        <v>#DIV/0!</v>
      </c>
      <c r="M38" s="12">
        <v>0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 s="12">
        <f t="shared" si="3"/>
        <v>0</v>
      </c>
      <c r="V38" s="66" t="e">
        <f t="shared" si="4"/>
        <v>#DIV/0!</v>
      </c>
    </row>
    <row r="39" spans="1:22" s="9" customFormat="1" ht="16.5" customHeight="1">
      <c r="A39" s="12"/>
      <c r="B39" s="13"/>
      <c r="C39" s="12"/>
      <c r="D39" s="12"/>
      <c r="E39" s="12"/>
      <c r="F39" s="12"/>
      <c r="G39" s="12"/>
      <c r="H39" s="12"/>
      <c r="I39" s="12"/>
      <c r="J39" s="12"/>
      <c r="K39" s="66"/>
      <c r="L39" s="67"/>
      <c r="M39" s="12"/>
      <c r="N39" s="12"/>
      <c r="O39" s="12"/>
      <c r="P39" s="12"/>
      <c r="Q39" s="12"/>
      <c r="R39" s="12"/>
      <c r="S39" s="12"/>
      <c r="T39" s="12"/>
      <c r="U39" s="12"/>
      <c r="V39" s="66"/>
    </row>
    <row r="40" spans="1:22" s="9" customFormat="1" ht="16.5" customHeight="1">
      <c r="A40" s="12"/>
      <c r="B40" s="13"/>
      <c r="C40" s="12">
        <v>0</v>
      </c>
      <c r="D40" s="12">
        <v>0</v>
      </c>
      <c r="E40" s="12">
        <v>0</v>
      </c>
      <c r="F40" s="12">
        <f t="shared" si="0"/>
        <v>0</v>
      </c>
      <c r="G40" s="12">
        <v>0</v>
      </c>
      <c r="H40" s="12"/>
      <c r="I40" s="12"/>
      <c r="J40" s="12"/>
      <c r="K40" s="66"/>
      <c r="L40" s="67"/>
      <c r="M40" s="12"/>
      <c r="N40" s="12"/>
      <c r="O40" s="12"/>
      <c r="P40" s="12"/>
      <c r="Q40" s="12"/>
      <c r="R40" s="12"/>
      <c r="S40" s="12"/>
      <c r="T40" s="12"/>
      <c r="U40" s="12"/>
      <c r="V40" s="66"/>
    </row>
    <row r="41" spans="1:22" s="9" customFormat="1" ht="16.5" customHeight="1">
      <c r="A41" s="12"/>
      <c r="B41" s="13"/>
      <c r="C41" s="12">
        <v>0</v>
      </c>
      <c r="D41" s="12">
        <v>0</v>
      </c>
      <c r="E41" s="12">
        <v>0</v>
      </c>
      <c r="F41" s="12">
        <f t="shared" si="0"/>
        <v>0</v>
      </c>
      <c r="G41" s="12">
        <v>0</v>
      </c>
      <c r="H41" s="12"/>
      <c r="I41" s="12"/>
      <c r="J41" s="12"/>
      <c r="K41" s="66"/>
      <c r="L41" s="67"/>
      <c r="M41" s="12"/>
      <c r="N41" s="12"/>
      <c r="O41" s="12"/>
      <c r="P41" s="12"/>
      <c r="Q41" s="12"/>
      <c r="R41" s="12"/>
      <c r="S41" s="12"/>
      <c r="T41" s="12"/>
      <c r="U41" s="12"/>
      <c r="V41" s="66"/>
    </row>
    <row r="42" spans="1:22" s="9" customFormat="1" ht="16.5" customHeight="1">
      <c r="A42" s="12"/>
      <c r="B42" s="13"/>
      <c r="C42" s="12">
        <v>0</v>
      </c>
      <c r="D42" s="12">
        <v>0</v>
      </c>
      <c r="E42" s="12">
        <v>0</v>
      </c>
      <c r="F42" s="12">
        <f t="shared" si="0"/>
        <v>0</v>
      </c>
      <c r="G42" s="12">
        <v>0</v>
      </c>
      <c r="H42" s="12"/>
      <c r="I42" s="12"/>
      <c r="J42" s="12"/>
      <c r="K42" s="12"/>
      <c r="L42" s="32"/>
      <c r="M42" s="12"/>
      <c r="N42" s="12"/>
      <c r="O42" s="12"/>
      <c r="P42" s="12"/>
      <c r="Q42" s="12"/>
      <c r="R42" s="12"/>
      <c r="S42" s="12"/>
      <c r="T42" s="12"/>
      <c r="U42" s="12"/>
      <c r="V42" s="34"/>
    </row>
    <row r="43" spans="1:22" s="9" customFormat="1" ht="16.5" customHeight="1">
      <c r="A43" s="15"/>
      <c r="B43" s="15" t="s">
        <v>54</v>
      </c>
      <c r="C43" s="12"/>
      <c r="D43" s="12"/>
      <c r="E43" s="12"/>
      <c r="F43" s="12"/>
      <c r="G43" s="12"/>
      <c r="H43" s="12"/>
      <c r="I43" s="12"/>
      <c r="J43" s="12"/>
      <c r="K43" s="12"/>
      <c r="L43" s="32"/>
      <c r="M43" s="12"/>
      <c r="N43" s="12"/>
      <c r="O43" s="12"/>
      <c r="P43" s="12"/>
      <c r="Q43" s="12"/>
      <c r="R43" s="12"/>
      <c r="S43" s="12"/>
      <c r="T43" s="12"/>
      <c r="U43" s="12"/>
      <c r="V43" s="34"/>
    </row>
    <row r="44" spans="1:22" s="9" customFormat="1" ht="16.5" customHeight="1">
      <c r="A44" s="15"/>
      <c r="B44" s="15"/>
      <c r="C44" s="14"/>
      <c r="D44" s="12"/>
      <c r="E44" s="12"/>
      <c r="F44" s="12"/>
      <c r="G44" s="12"/>
      <c r="H44" s="72"/>
      <c r="I44" s="72"/>
      <c r="J44" s="72"/>
      <c r="K44" s="72"/>
      <c r="L44" s="72"/>
      <c r="M44" s="72"/>
      <c r="N44" s="72"/>
      <c r="O44" s="72"/>
      <c r="P44" s="72"/>
      <c r="Q44" s="72"/>
      <c r="R44" s="72"/>
      <c r="S44" s="72"/>
      <c r="T44" s="72"/>
      <c r="U44" s="72"/>
      <c r="V44" s="72"/>
    </row>
    <row r="45" spans="1:22" s="9" customFormat="1" ht="16.5" customHeight="1">
      <c r="A45" s="16"/>
      <c r="B45" s="16" t="s">
        <v>14</v>
      </c>
      <c r="C45" s="17">
        <f t="shared" ref="C45:J45" si="5">SUM(C15:C43)</f>
        <v>0</v>
      </c>
      <c r="D45" s="17">
        <f t="shared" si="5"/>
        <v>0</v>
      </c>
      <c r="E45" s="17">
        <f t="shared" si="5"/>
        <v>0</v>
      </c>
      <c r="F45" s="17">
        <f t="shared" si="5"/>
        <v>0</v>
      </c>
      <c r="G45" s="17">
        <f t="shared" si="5"/>
        <v>0</v>
      </c>
      <c r="H45" s="17">
        <f t="shared" si="5"/>
        <v>0</v>
      </c>
      <c r="I45" s="17">
        <f t="shared" si="5"/>
        <v>0</v>
      </c>
      <c r="J45" s="17">
        <f t="shared" si="5"/>
        <v>0</v>
      </c>
      <c r="K45" s="68" t="e">
        <f>(J45/I45)</f>
        <v>#DIV/0!</v>
      </c>
      <c r="L45" s="69" t="e">
        <f>(D45/J45)</f>
        <v>#DIV/0!</v>
      </c>
      <c r="M45" s="17">
        <f t="shared" ref="M45:T45" si="6">SUM(M15:M43)</f>
        <v>0</v>
      </c>
      <c r="N45" s="17">
        <f t="shared" si="6"/>
        <v>0</v>
      </c>
      <c r="O45" s="17">
        <f t="shared" si="6"/>
        <v>0</v>
      </c>
      <c r="P45" s="17">
        <f t="shared" si="6"/>
        <v>0</v>
      </c>
      <c r="Q45" s="17">
        <f t="shared" si="6"/>
        <v>0</v>
      </c>
      <c r="R45" s="17">
        <f t="shared" si="6"/>
        <v>0</v>
      </c>
      <c r="S45" s="17">
        <f t="shared" si="6"/>
        <v>0</v>
      </c>
      <c r="T45" s="17">
        <f t="shared" si="6"/>
        <v>0</v>
      </c>
      <c r="U45" s="17">
        <f>S45+T45</f>
        <v>0</v>
      </c>
      <c r="V45" s="68" t="e">
        <f>S45/(S45+T45)</f>
        <v>#DIV/0!</v>
      </c>
    </row>
    <row r="46" spans="1:22" s="9" customFormat="1" ht="16.5" customHeight="1">
      <c r="A46" s="13"/>
      <c r="B46" s="16"/>
      <c r="C46" s="13"/>
      <c r="D46" s="13"/>
      <c r="E46" s="13"/>
      <c r="F46" s="13"/>
      <c r="G46" s="13"/>
      <c r="H46" s="13"/>
      <c r="I46" s="13"/>
      <c r="J46" s="13"/>
      <c r="K46" s="13"/>
      <c r="L46" s="13"/>
      <c r="M46" s="13"/>
      <c r="N46" s="13"/>
      <c r="O46" s="12"/>
      <c r="P46" s="12"/>
      <c r="Q46" s="13"/>
      <c r="R46" s="13"/>
      <c r="S46" s="13"/>
      <c r="T46" s="12"/>
      <c r="U46" s="13"/>
      <c r="V46" s="13"/>
    </row>
    <row r="47" spans="1:22" s="9" customFormat="1" ht="16.5" customHeight="1">
      <c r="A47" s="13"/>
      <c r="B47" s="13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2"/>
      <c r="P47" s="12"/>
      <c r="Q47" s="13"/>
      <c r="R47" s="13"/>
      <c r="S47" s="13"/>
      <c r="T47" s="12"/>
      <c r="U47" s="13"/>
      <c r="V47" s="13"/>
    </row>
    <row r="48" spans="1:22" s="9" customFormat="1" ht="16.5" customHeight="1">
      <c r="A48" s="13"/>
      <c r="B48" s="16" t="s">
        <v>26</v>
      </c>
      <c r="C48" s="21" t="s">
        <v>27</v>
      </c>
      <c r="D48" s="21" t="s">
        <v>28</v>
      </c>
      <c r="E48" s="13"/>
      <c r="F48" s="21" t="s">
        <v>7</v>
      </c>
      <c r="G48" s="21" t="s">
        <v>9</v>
      </c>
      <c r="H48" s="13"/>
      <c r="I48" s="21" t="s">
        <v>29</v>
      </c>
      <c r="J48" s="21"/>
      <c r="K48" s="21"/>
      <c r="L48" s="72"/>
      <c r="M48" s="13"/>
      <c r="N48" s="21" t="s">
        <v>31</v>
      </c>
      <c r="O48" s="21"/>
      <c r="P48" s="21"/>
      <c r="Q48" s="21" t="s">
        <v>32</v>
      </c>
      <c r="R48" s="21" t="s">
        <v>33</v>
      </c>
      <c r="S48" s="21" t="s">
        <v>34</v>
      </c>
      <c r="T48" s="72"/>
      <c r="U48" s="13"/>
      <c r="V48" s="13"/>
    </row>
    <row r="49" spans="1:22" s="9" customFormat="1" ht="16.5" customHeight="1">
      <c r="A49" s="13"/>
      <c r="B49" s="13"/>
      <c r="C49" s="12">
        <f>D45</f>
        <v>0</v>
      </c>
      <c r="D49" s="24" t="e">
        <f>C49/C11</f>
        <v>#DIV/0!</v>
      </c>
      <c r="E49" s="13"/>
      <c r="F49" s="12">
        <f>H11+I11</f>
        <v>0</v>
      </c>
      <c r="G49" s="24" t="e">
        <f>F49/C11</f>
        <v>#DIV/0!</v>
      </c>
      <c r="H49" s="13"/>
      <c r="I49" s="12">
        <f>J45</f>
        <v>0</v>
      </c>
      <c r="J49" s="24"/>
      <c r="K49" s="12"/>
      <c r="L49" s="72"/>
      <c r="M49" s="13"/>
      <c r="N49" s="12">
        <f>E11</f>
        <v>0</v>
      </c>
      <c r="O49" s="24"/>
      <c r="P49" s="24"/>
      <c r="Q49" s="12">
        <f>N45</f>
        <v>0</v>
      </c>
      <c r="R49" s="12">
        <v>0</v>
      </c>
      <c r="S49" s="12">
        <f>Q45</f>
        <v>0</v>
      </c>
      <c r="T49" s="72"/>
      <c r="U49" s="13"/>
      <c r="V49" s="13"/>
    </row>
    <row r="50" spans="1:22" s="9" customFormat="1" ht="16.5" customHeight="1">
      <c r="A50" s="13"/>
      <c r="B50" s="13"/>
      <c r="C50" s="13"/>
      <c r="D50" s="13"/>
      <c r="E50" s="13"/>
      <c r="F50" s="13"/>
      <c r="G50" s="13"/>
      <c r="H50" s="13"/>
      <c r="I50" s="13"/>
      <c r="J50" s="13"/>
      <c r="K50" s="13"/>
      <c r="L50" s="13"/>
      <c r="M50" s="13"/>
      <c r="N50" s="13"/>
      <c r="O50" s="12"/>
      <c r="P50" s="12"/>
      <c r="Q50" s="13"/>
      <c r="R50" s="13"/>
      <c r="S50" s="13"/>
      <c r="T50" s="12"/>
      <c r="U50" s="13"/>
      <c r="V50" s="13"/>
    </row>
    <row r="51" spans="1:22" s="9" customFormat="1" ht="16.5" customHeight="1">
      <c r="A51" s="13"/>
      <c r="B51" s="13"/>
      <c r="C51" s="21" t="s">
        <v>35</v>
      </c>
      <c r="D51" s="13"/>
      <c r="E51" s="17"/>
      <c r="F51" s="41"/>
      <c r="G51" s="15"/>
      <c r="H51" s="13"/>
      <c r="I51" s="21" t="s">
        <v>36</v>
      </c>
      <c r="J51" s="13"/>
      <c r="K51" s="41"/>
      <c r="L51" s="15"/>
      <c r="M51" s="72"/>
      <c r="N51" s="72"/>
      <c r="O51" s="12"/>
      <c r="P51" s="12"/>
      <c r="Q51" s="13"/>
      <c r="R51" s="13"/>
      <c r="S51" s="13"/>
      <c r="T51" s="12"/>
      <c r="U51" s="13"/>
      <c r="V51" s="13"/>
    </row>
    <row r="52" spans="1:22" s="9" customFormat="1" ht="16.5" customHeight="1">
      <c r="A52" s="13"/>
      <c r="B52" s="13"/>
      <c r="C52" s="13" t="s">
        <v>37</v>
      </c>
      <c r="D52" s="12">
        <f>M45</f>
        <v>0</v>
      </c>
      <c r="E52" s="13"/>
      <c r="F52" s="14"/>
      <c r="G52" s="15"/>
      <c r="H52" s="13"/>
      <c r="I52" s="43" t="s">
        <v>38</v>
      </c>
      <c r="J52" s="12">
        <v>0</v>
      </c>
      <c r="K52" s="15"/>
      <c r="L52" s="70"/>
      <c r="M52" s="72"/>
      <c r="N52" s="72"/>
      <c r="O52" s="12"/>
      <c r="P52" s="12"/>
      <c r="Q52" s="13"/>
      <c r="R52" s="13"/>
      <c r="S52" s="13"/>
      <c r="T52" s="12"/>
      <c r="U52" s="13"/>
      <c r="V52" s="13"/>
    </row>
    <row r="53" spans="1:22" s="9" customFormat="1" ht="16.5" customHeight="1">
      <c r="A53" s="13"/>
      <c r="B53" s="13"/>
      <c r="C53" s="44" t="s">
        <v>39</v>
      </c>
      <c r="D53" s="65">
        <v>0</v>
      </c>
      <c r="E53" s="13"/>
      <c r="F53" s="45"/>
      <c r="G53" s="65"/>
      <c r="H53" s="13"/>
      <c r="I53" s="45" t="s">
        <v>39</v>
      </c>
      <c r="J53" s="65">
        <v>0</v>
      </c>
      <c r="K53" s="13"/>
      <c r="L53" s="13"/>
      <c r="M53" s="13"/>
      <c r="N53" s="13"/>
      <c r="O53" s="12"/>
      <c r="P53" s="12"/>
      <c r="Q53" s="13"/>
      <c r="R53" s="13"/>
      <c r="S53" s="13"/>
      <c r="T53" s="12"/>
      <c r="U53" s="13"/>
      <c r="V53" s="13"/>
    </row>
    <row r="54" spans="1:22" s="9" customFormat="1" ht="16.5" customHeight="1">
      <c r="A54" s="13"/>
      <c r="B54" s="13"/>
      <c r="C54" s="16" t="s">
        <v>40</v>
      </c>
      <c r="D54" s="46" t="e">
        <f>(D52/D53)</f>
        <v>#DIV/0!</v>
      </c>
      <c r="E54" s="13"/>
      <c r="F54" s="72"/>
      <c r="G54" s="72"/>
      <c r="H54" s="13"/>
      <c r="I54" s="16" t="s">
        <v>40</v>
      </c>
      <c r="J54" s="46" t="e">
        <f>(J52/J53)</f>
        <v>#DIV/0!</v>
      </c>
      <c r="K54" s="13"/>
      <c r="L54" s="13"/>
      <c r="M54" s="13"/>
      <c r="N54" s="13"/>
      <c r="O54" s="12"/>
      <c r="P54" s="12"/>
      <c r="Q54" s="13"/>
      <c r="R54" s="13"/>
      <c r="S54" s="13"/>
      <c r="T54" s="12"/>
      <c r="U54" s="13"/>
      <c r="V54" s="13"/>
    </row>
    <row r="55" spans="1:22" s="9" customFormat="1" ht="16.5" customHeight="1">
      <c r="A55" s="13"/>
      <c r="B55" s="13"/>
      <c r="C55" s="16" t="s">
        <v>40</v>
      </c>
      <c r="D55" s="46" t="e">
        <f>(D53/D54)</f>
        <v>#DIV/0!</v>
      </c>
      <c r="E55" s="13"/>
      <c r="F55" s="72"/>
      <c r="G55" s="72"/>
      <c r="H55" s="13"/>
      <c r="I55" s="16" t="s">
        <v>40</v>
      </c>
      <c r="J55" s="46" t="e">
        <f>(J53/J54)</f>
        <v>#DIV/0!</v>
      </c>
      <c r="K55" s="13"/>
      <c r="L55" s="13"/>
      <c r="M55" s="13"/>
      <c r="N55" s="13"/>
      <c r="O55" s="12"/>
      <c r="P55" s="12"/>
      <c r="Q55" s="13"/>
      <c r="R55" s="13"/>
      <c r="S55" s="13"/>
      <c r="T55" s="12"/>
      <c r="U55" s="13"/>
      <c r="V55" s="13"/>
    </row>
    <row r="56" spans="1:22" s="9" customFormat="1" ht="16.5" customHeight="1"/>
  </sheetData>
  <mergeCells count="6">
    <mergeCell ref="S13:V13"/>
    <mergeCell ref="A13:B13"/>
    <mergeCell ref="A3:B3"/>
    <mergeCell ref="A1:D1"/>
    <mergeCell ref="J1:K1"/>
    <mergeCell ref="J2:K2"/>
  </mergeCells>
  <phoneticPr fontId="7" type="noConversion"/>
  <printOptions horizontalCentered="1" verticalCentered="1" gridLines="1"/>
  <pageMargins left="0.19685039370078741" right="0.19685039370078741" top="0.39370078740157483" bottom="0.19685039370078741" header="0.19685039370078741" footer="0"/>
  <headerFooter>
    <oddHeader>&amp;L&amp;"Arial,Bold Italic"&amp;14RYERSON  HOCKEY STATISTICS&amp;R&amp;"Arial,Bold Italic"&amp;11 &amp;14 2010-11 PLAYOFF STATISTICS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W61"/>
  <sheetViews>
    <sheetView showRuler="0" view="pageLayout" zoomScale="70" zoomScaleNormal="70" zoomScalePageLayoutView="70" workbookViewId="0">
      <selection sqref="A1:C1"/>
    </sheetView>
  </sheetViews>
  <sheetFormatPr baseColWidth="10" defaultColWidth="9.1640625" defaultRowHeight="16.5" customHeight="1" x14ac:dyDescent="0"/>
  <cols>
    <col min="1" max="1" width="6.33203125" style="1" bestFit="1" customWidth="1"/>
    <col min="2" max="2" width="24.33203125" style="1" bestFit="1" customWidth="1"/>
    <col min="3" max="3" width="14.83203125" style="1" bestFit="1" customWidth="1"/>
    <col min="4" max="4" width="10.6640625" style="1" bestFit="1" customWidth="1"/>
    <col min="5" max="5" width="11.5" style="1" customWidth="1"/>
    <col min="6" max="6" width="14.83203125" style="1" bestFit="1" customWidth="1"/>
    <col min="7" max="7" width="12.83203125" style="1" customWidth="1"/>
    <col min="8" max="8" width="5.33203125" style="1" bestFit="1" customWidth="1"/>
    <col min="9" max="9" width="15" style="1" bestFit="1" customWidth="1"/>
    <col min="10" max="10" width="13.33203125" style="1" customWidth="1"/>
    <col min="11" max="11" width="13.5" style="1" customWidth="1"/>
    <col min="12" max="12" width="12" style="1" bestFit="1" customWidth="1"/>
    <col min="13" max="13" width="10" style="1" customWidth="1"/>
    <col min="14" max="14" width="11" style="1" bestFit="1" customWidth="1"/>
    <col min="15" max="15" width="10" style="1" bestFit="1" customWidth="1"/>
    <col min="16" max="17" width="9.83203125" style="1" bestFit="1" customWidth="1"/>
    <col min="18" max="18" width="10.83203125" style="1" customWidth="1"/>
    <col min="19" max="19" width="11.6640625" style="1" bestFit="1" customWidth="1"/>
    <col min="20" max="20" width="13.5" style="1" bestFit="1" customWidth="1"/>
    <col min="21" max="22" width="12.5" style="1" bestFit="1" customWidth="1"/>
    <col min="23" max="16384" width="9.1640625" style="1"/>
  </cols>
  <sheetData>
    <row r="1" spans="1:22" ht="16.5" customHeight="1" thickBot="1">
      <c r="A1" s="1085"/>
      <c r="B1" s="1085"/>
      <c r="C1" s="1085"/>
      <c r="D1" s="17" t="s">
        <v>41</v>
      </c>
      <c r="E1" s="18">
        <f>K11+L11+M11</f>
        <v>0</v>
      </c>
      <c r="F1" s="17" t="s">
        <v>42</v>
      </c>
      <c r="G1" s="13"/>
      <c r="H1" s="15"/>
      <c r="I1" s="15"/>
      <c r="J1" s="15"/>
      <c r="K1" s="15"/>
      <c r="L1" s="15"/>
      <c r="M1" s="16"/>
      <c r="N1" s="13"/>
      <c r="O1" s="15"/>
      <c r="P1" s="19"/>
      <c r="Q1" s="20"/>
      <c r="R1" s="52"/>
      <c r="S1" s="52"/>
      <c r="T1" s="52"/>
      <c r="U1" s="15"/>
      <c r="V1" s="15"/>
    </row>
    <row r="2" spans="1:22" ht="16.5" customHeight="1">
      <c r="A2" s="16"/>
      <c r="B2" s="16"/>
      <c r="C2" s="16"/>
      <c r="D2" s="16"/>
      <c r="E2" s="16"/>
      <c r="F2" s="16"/>
      <c r="G2" s="16"/>
      <c r="H2" s="16"/>
      <c r="I2" s="16"/>
      <c r="J2" s="15"/>
      <c r="K2" s="15"/>
      <c r="L2" s="15"/>
      <c r="M2" s="16"/>
      <c r="N2" s="13"/>
      <c r="O2" s="15"/>
      <c r="P2" s="15"/>
      <c r="Q2" s="47"/>
      <c r="R2" s="1139" t="s">
        <v>10</v>
      </c>
      <c r="S2" s="1137" t="s">
        <v>11</v>
      </c>
      <c r="T2" s="1133" t="s">
        <v>53</v>
      </c>
      <c r="U2" s="1103"/>
      <c r="V2" s="15"/>
    </row>
    <row r="3" spans="1:22" ht="16.5" customHeight="1" thickBot="1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2"/>
      <c r="N3" s="13"/>
      <c r="O3" s="15"/>
      <c r="P3" s="53"/>
      <c r="Q3" s="54"/>
      <c r="R3" s="1140"/>
      <c r="S3" s="1138"/>
      <c r="T3" s="1134"/>
      <c r="U3" s="1103"/>
      <c r="V3" s="15"/>
    </row>
    <row r="4" spans="1:22" ht="16.5" customHeight="1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2" t="s">
        <v>53</v>
      </c>
      <c r="N4" s="22" t="s">
        <v>12</v>
      </c>
      <c r="O4" s="47"/>
      <c r="P4" s="1139" t="s">
        <v>43</v>
      </c>
      <c r="Q4" s="1252"/>
      <c r="R4" s="1143">
        <v>0</v>
      </c>
      <c r="S4" s="1143">
        <v>0</v>
      </c>
      <c r="T4" s="1143">
        <v>0</v>
      </c>
      <c r="U4" s="1120"/>
      <c r="V4" s="15"/>
    </row>
    <row r="5" spans="1:22" ht="16.5" customHeight="1">
      <c r="A5" s="12"/>
      <c r="B5" s="13"/>
      <c r="C5" s="24">
        <f>D5/60</f>
        <v>0</v>
      </c>
      <c r="D5" s="24">
        <f>'Q-Finals Game 1 Feb 13 vs UQTR'!D5+'Q-Finals Game 2 Feb 16 @ UQTR'!D5+'Q-Finals Game 3 Feb 19 @ UQTR '!D5</f>
        <v>0</v>
      </c>
      <c r="E5" s="23">
        <f>'Q-Finals Game 1 Feb 13 vs UQTR'!E5+'Q-Finals Game 2 Feb 16 @ UQTR'!E5+'Q-Finals Game 3 Feb 19 @ UQTR '!E5</f>
        <v>0</v>
      </c>
      <c r="F5" s="23">
        <f>E5-H5</f>
        <v>0</v>
      </c>
      <c r="G5" s="25" t="e">
        <f>F5/E5</f>
        <v>#DIV/0!</v>
      </c>
      <c r="H5" s="23">
        <f>'Q-Finals Game 1 Feb 13 vs UQTR'!H5+'Q-Finals Game 2 Feb 16 @ UQTR'!H5+'Q-Finals Game 3 Feb 19 @ UQTR '!H5</f>
        <v>0</v>
      </c>
      <c r="I5" s="23">
        <f>'Q-Finals Game 1 Feb 13 vs UQTR'!I5+'Q-Finals Game 2 Feb 16 @ UQTR'!I5+'Q-Finals Game 3 Feb 19 @ UQTR '!I5</f>
        <v>0</v>
      </c>
      <c r="J5" s="24" t="e">
        <f>H5/C5</f>
        <v>#DIV/0!</v>
      </c>
      <c r="K5" s="23">
        <f>'Q-Finals Game 1 Feb 13 vs UQTR'!K5+'Q-Finals Game 2 Feb 16 @ UQTR'!K5+'Q-Finals Game 3 Feb 19 @ UQTR '!K5</f>
        <v>0</v>
      </c>
      <c r="L5" s="23">
        <f>'Q-Finals Game 1 Feb 13 vs UQTR'!L5+'Q-Finals Game 2 Feb 16 @ UQTR'!L5+'Q-Finals Game 3 Feb 19 @ UQTR '!L5</f>
        <v>0</v>
      </c>
      <c r="M5" s="23">
        <f>'Q-Finals Game 1 Feb 13 vs UQTR'!M5+'Q-Finals Game 2 Feb 16 @ UQTR'!M5+'Q-Finals Game 3 Feb 19 @ UQTR '!M5</f>
        <v>0</v>
      </c>
      <c r="N5" s="23">
        <f>'Q-Finals Game 1 Feb 13 vs UQTR'!N5+'Q-Finals Game 2 Feb 16 @ UQTR'!N5+'Q-Finals Game 3 Feb 19 @ UQTR '!N5</f>
        <v>0</v>
      </c>
      <c r="O5" s="47"/>
      <c r="P5" s="1140"/>
      <c r="Q5" s="1251"/>
      <c r="R5" s="1143"/>
      <c r="S5" s="1143"/>
      <c r="T5" s="1143"/>
      <c r="U5" s="1120"/>
      <c r="V5" s="15"/>
    </row>
    <row r="6" spans="1:22" ht="16.5" customHeight="1">
      <c r="A6" s="12"/>
      <c r="B6" s="13"/>
      <c r="C6" s="24">
        <f>D6/60</f>
        <v>0</v>
      </c>
      <c r="D6" s="24">
        <f>'Q-Finals Game 1 Feb 13 vs UQTR'!D6+'Q-Finals Game 2 Feb 16 @ UQTR'!D6+'Q-Finals Game 3 Feb 19 @ UQTR '!D6</f>
        <v>0</v>
      </c>
      <c r="E6" s="23">
        <f>'Q-Finals Game 1 Feb 13 vs UQTR'!E6+'Q-Finals Game 2 Feb 16 @ UQTR'!E6+'Q-Finals Game 3 Feb 19 @ UQTR '!E6</f>
        <v>0</v>
      </c>
      <c r="F6" s="23">
        <f>E6-H6</f>
        <v>0</v>
      </c>
      <c r="G6" s="25" t="e">
        <f>F6/E6</f>
        <v>#DIV/0!</v>
      </c>
      <c r="H6" s="23">
        <f>'Q-Finals Game 1 Feb 13 vs UQTR'!H6+'Q-Finals Game 2 Feb 16 @ UQTR'!H6+'Q-Finals Game 3 Feb 19 @ UQTR '!H6</f>
        <v>0</v>
      </c>
      <c r="I6" s="23">
        <f>'Q-Finals Game 1 Feb 13 vs UQTR'!I6+'Q-Finals Game 2 Feb 16 @ UQTR'!I6+'Q-Finals Game 3 Feb 19 @ UQTR '!I6</f>
        <v>0</v>
      </c>
      <c r="J6" s="24" t="e">
        <f>H6/C6</f>
        <v>#DIV/0!</v>
      </c>
      <c r="K6" s="23">
        <f>'Q-Finals Game 1 Feb 13 vs UQTR'!K6+'Q-Finals Game 2 Feb 16 @ UQTR'!K6+'Q-Finals Game 3 Feb 19 @ UQTR '!K6</f>
        <v>0</v>
      </c>
      <c r="L6" s="23">
        <f>'Q-Finals Game 1 Feb 13 vs UQTR'!L6+'Q-Finals Game 2 Feb 16 @ UQTR'!L6+'Q-Finals Game 3 Feb 19 @ UQTR '!L6</f>
        <v>0</v>
      </c>
      <c r="M6" s="23">
        <f>'Q-Finals Game 1 Feb 13 vs UQTR'!M6+'Q-Finals Game 2 Feb 16 @ UQTR'!M6+'Q-Finals Game 3 Feb 19 @ UQTR '!M6</f>
        <v>0</v>
      </c>
      <c r="N6" s="23">
        <f>'Q-Finals Game 1 Feb 13 vs UQTR'!N6+'Q-Finals Game 2 Feb 16 @ UQTR'!N6+'Q-Finals Game 3 Feb 19 @ UQTR '!N6</f>
        <v>0</v>
      </c>
      <c r="O6" s="47"/>
      <c r="P6" s="1140" t="s">
        <v>44</v>
      </c>
      <c r="Q6" s="1251"/>
      <c r="R6" s="1143">
        <v>0</v>
      </c>
      <c r="S6" s="1143">
        <v>0</v>
      </c>
      <c r="T6" s="1143">
        <v>0</v>
      </c>
      <c r="U6" s="1120"/>
      <c r="V6" s="15"/>
    </row>
    <row r="7" spans="1:22" ht="16.5" customHeight="1">
      <c r="A7" s="12"/>
      <c r="B7" s="13"/>
      <c r="C7" s="24">
        <f>D7/60</f>
        <v>0</v>
      </c>
      <c r="D7" s="24">
        <f>'Q-Finals Game 1 Feb 13 vs UQTR'!D7+'Q-Finals Game 2 Feb 16 @ UQTR'!D7+'Q-Finals Game 3 Feb 19 @ UQTR '!D7</f>
        <v>0</v>
      </c>
      <c r="E7" s="23">
        <f>'Q-Finals Game 1 Feb 13 vs UQTR'!E7+'Q-Finals Game 2 Feb 16 @ UQTR'!E7+'Q-Finals Game 3 Feb 19 @ UQTR '!E7</f>
        <v>0</v>
      </c>
      <c r="F7" s="23">
        <f>E7-H7</f>
        <v>0</v>
      </c>
      <c r="G7" s="25" t="e">
        <f>F7/E7</f>
        <v>#DIV/0!</v>
      </c>
      <c r="H7" s="23">
        <f>'Q-Finals Game 1 Feb 13 vs UQTR'!H7+'Q-Finals Game 2 Feb 16 @ UQTR'!H7+'Q-Finals Game 3 Feb 19 @ UQTR '!H7</f>
        <v>0</v>
      </c>
      <c r="I7" s="23">
        <f>'Q-Finals Game 1 Feb 13 vs UQTR'!I7+'Q-Finals Game 2 Feb 16 @ UQTR'!I7+'Q-Finals Game 3 Feb 19 @ UQTR '!I7</f>
        <v>0</v>
      </c>
      <c r="J7" s="24" t="e">
        <f>H7/C7</f>
        <v>#DIV/0!</v>
      </c>
      <c r="K7" s="23">
        <f>'Q-Finals Game 1 Feb 13 vs UQTR'!K7+'Q-Finals Game 2 Feb 16 @ UQTR'!K7+'Q-Finals Game 3 Feb 19 @ UQTR '!K7</f>
        <v>0</v>
      </c>
      <c r="L7" s="23">
        <f>'Q-Finals Game 1 Feb 13 vs UQTR'!L7+'Q-Finals Game 2 Feb 16 @ UQTR'!L7+'Q-Finals Game 3 Feb 19 @ UQTR '!L7</f>
        <v>0</v>
      </c>
      <c r="M7" s="23">
        <f>'Q-Finals Game 1 Feb 13 vs UQTR'!M7+'Q-Finals Game 2 Feb 16 @ UQTR'!M7+'Q-Finals Game 3 Feb 19 @ UQTR '!M7</f>
        <v>0</v>
      </c>
      <c r="N7" s="23">
        <f>'Q-Finals Game 1 Feb 13 vs UQTR'!N7+'Q-Finals Game 2 Feb 16 @ UQTR'!N7+'Q-Finals Game 3 Feb 19 @ UQTR '!N7</f>
        <v>0</v>
      </c>
      <c r="O7" s="47"/>
      <c r="P7" s="1140"/>
      <c r="Q7" s="1251"/>
      <c r="R7" s="1143"/>
      <c r="S7" s="1143"/>
      <c r="T7" s="1143"/>
      <c r="U7" s="1120"/>
      <c r="V7" s="15"/>
    </row>
    <row r="8" spans="1:22" ht="16.5" customHeight="1">
      <c r="A8" s="12"/>
      <c r="B8" s="13"/>
      <c r="C8" s="24"/>
      <c r="D8" s="24"/>
      <c r="E8" s="23"/>
      <c r="F8" s="23"/>
      <c r="G8" s="24"/>
      <c r="H8" s="23"/>
      <c r="I8" s="23"/>
      <c r="J8" s="24"/>
      <c r="K8" s="23"/>
      <c r="L8" s="23"/>
      <c r="M8" s="23"/>
      <c r="N8" s="23"/>
      <c r="O8" s="47"/>
      <c r="P8" s="1140" t="s">
        <v>45</v>
      </c>
      <c r="Q8" s="1251"/>
      <c r="R8" s="1149">
        <f>SUM(R4:R7)</f>
        <v>0</v>
      </c>
      <c r="S8" s="1149">
        <f>SUM(S4:S7)</f>
        <v>0</v>
      </c>
      <c r="T8" s="1149">
        <f>SUM(T4:T7)</f>
        <v>0</v>
      </c>
      <c r="U8" s="1254"/>
      <c r="V8" s="15"/>
    </row>
    <row r="9" spans="1:22" ht="18" thickBot="1">
      <c r="A9" s="12"/>
      <c r="B9" s="13" t="s">
        <v>13</v>
      </c>
      <c r="C9" s="24">
        <f>D9/60</f>
        <v>0</v>
      </c>
      <c r="D9" s="24">
        <f>'Q-Finals Game 1 Feb 13 vs UQTR'!D9+'Q-Finals Game 2 Feb 16 @ UQTR'!D9+'Q-Finals Game 3 Feb 19 @ UQTR '!D9</f>
        <v>0</v>
      </c>
      <c r="E9" s="23">
        <f>'Q-Finals Game 1 Feb 13 vs UQTR'!E9+'Q-Finals Game 2 Feb 16 @ UQTR'!E9+'Q-Finals Game 3 Feb 19 @ UQTR '!E9</f>
        <v>0</v>
      </c>
      <c r="F9" s="23"/>
      <c r="G9" s="24"/>
      <c r="H9" s="23">
        <f>'Q-Finals Game 1 Feb 13 vs UQTR'!H9+'Q-Finals Game 2 Feb 16 @ UQTR'!H9+'Q-Finals Game 3 Feb 19 @ UQTR '!H9</f>
        <v>0</v>
      </c>
      <c r="I9" s="23"/>
      <c r="J9" s="24"/>
      <c r="K9" s="23"/>
      <c r="L9" s="23"/>
      <c r="M9" s="23"/>
      <c r="N9" s="23"/>
      <c r="O9" s="47"/>
      <c r="P9" s="1141"/>
      <c r="Q9" s="1253"/>
      <c r="R9" s="1250"/>
      <c r="S9" s="1250"/>
      <c r="T9" s="1250"/>
      <c r="U9" s="1254"/>
      <c r="V9" s="15"/>
    </row>
    <row r="10" spans="1:22" ht="18" thickBot="1">
      <c r="A10" s="12"/>
      <c r="B10" s="13"/>
      <c r="C10" s="24"/>
      <c r="D10" s="24"/>
      <c r="E10" s="24"/>
      <c r="F10" s="24"/>
      <c r="G10" s="24"/>
      <c r="H10" s="23"/>
      <c r="I10" s="23"/>
      <c r="J10" s="24"/>
      <c r="K10" s="23"/>
      <c r="L10" s="23"/>
      <c r="M10" s="23"/>
      <c r="N10" s="23"/>
      <c r="O10" s="15"/>
      <c r="P10" s="58"/>
      <c r="Q10" s="58"/>
      <c r="R10" s="59"/>
      <c r="S10" s="76" t="s">
        <v>56</v>
      </c>
      <c r="T10" s="77">
        <f>(R8*2)+(T8*1)</f>
        <v>0</v>
      </c>
      <c r="U10" s="50"/>
      <c r="V10" s="15"/>
    </row>
    <row r="11" spans="1:22" s="5" customFormat="1" ht="16.5" customHeight="1">
      <c r="A11" s="13"/>
      <c r="B11" s="16" t="s">
        <v>14</v>
      </c>
      <c r="C11" s="26">
        <f>D11/60</f>
        <v>0</v>
      </c>
      <c r="D11" s="26">
        <f>SUM(D5:D9)</f>
        <v>0</v>
      </c>
      <c r="E11" s="18">
        <f t="shared" ref="E11:L11" si="0">SUM(E5:E9)</f>
        <v>0</v>
      </c>
      <c r="F11" s="18">
        <f t="shared" si="0"/>
        <v>0</v>
      </c>
      <c r="G11" s="27" t="e">
        <f>F11/E11</f>
        <v>#DIV/0!</v>
      </c>
      <c r="H11" s="18">
        <f t="shared" si="0"/>
        <v>0</v>
      </c>
      <c r="I11" s="18">
        <f t="shared" si="0"/>
        <v>0</v>
      </c>
      <c r="J11" s="26" t="e">
        <f>H11/C11</f>
        <v>#DIV/0!</v>
      </c>
      <c r="K11" s="18">
        <f t="shared" si="0"/>
        <v>0</v>
      </c>
      <c r="L11" s="18">
        <f t="shared" si="0"/>
        <v>0</v>
      </c>
      <c r="M11" s="18">
        <f>SUM(M5:M9)</f>
        <v>0</v>
      </c>
      <c r="N11" s="18">
        <f>SUM(N5:N9)</f>
        <v>0</v>
      </c>
      <c r="O11" s="28"/>
      <c r="P11" s="28"/>
      <c r="Q11" s="28"/>
      <c r="R11" s="28"/>
      <c r="S11" s="75"/>
      <c r="T11" s="75"/>
      <c r="U11" s="28"/>
      <c r="V11" s="28"/>
    </row>
    <row r="12" spans="1:22" ht="16.5" customHeight="1">
      <c r="A12" s="13"/>
      <c r="B12" s="72"/>
      <c r="C12" s="13"/>
      <c r="D12" s="24"/>
      <c r="E12" s="12"/>
      <c r="F12" s="13"/>
      <c r="G12" s="13"/>
      <c r="H12" s="13"/>
      <c r="I12" s="13"/>
      <c r="J12" s="13"/>
      <c r="K12" s="13"/>
      <c r="L12" s="13"/>
      <c r="M12" s="12"/>
      <c r="N12" s="12"/>
      <c r="O12" s="13"/>
      <c r="P12" s="13"/>
      <c r="Q12" s="12"/>
      <c r="R12" s="13"/>
      <c r="S12" s="13"/>
      <c r="T12" s="13"/>
      <c r="U12" s="15"/>
      <c r="V12" s="15"/>
    </row>
    <row r="13" spans="1:22" ht="16.5" customHeight="1">
      <c r="A13" s="1129" t="s">
        <v>15</v>
      </c>
      <c r="B13" s="1129"/>
      <c r="C13" s="13"/>
      <c r="D13" s="24"/>
      <c r="E13" s="12"/>
      <c r="F13" s="13"/>
      <c r="G13" s="13"/>
      <c r="H13" s="13"/>
      <c r="I13" s="17" t="s">
        <v>58</v>
      </c>
      <c r="J13" s="13"/>
      <c r="K13" s="13"/>
      <c r="L13" s="17" t="s">
        <v>60</v>
      </c>
      <c r="M13" s="12"/>
      <c r="N13" s="12"/>
      <c r="O13" s="13"/>
      <c r="P13" s="13"/>
      <c r="Q13" s="1128" t="s">
        <v>63</v>
      </c>
      <c r="R13" s="1128"/>
      <c r="S13" s="1128"/>
      <c r="T13" s="1128"/>
      <c r="U13" s="1128"/>
      <c r="V13" s="15"/>
    </row>
    <row r="14" spans="1:22" ht="16.5" customHeight="1">
      <c r="A14" s="11" t="s">
        <v>1</v>
      </c>
      <c r="B14" s="11" t="s">
        <v>2</v>
      </c>
      <c r="C14" s="21" t="s">
        <v>16</v>
      </c>
      <c r="D14" s="30" t="s">
        <v>3</v>
      </c>
      <c r="E14" s="21" t="s">
        <v>17</v>
      </c>
      <c r="F14" s="21" t="s">
        <v>18</v>
      </c>
      <c r="G14" s="21" t="s">
        <v>19</v>
      </c>
      <c r="H14" s="31" t="s">
        <v>20</v>
      </c>
      <c r="I14" s="22" t="s">
        <v>61</v>
      </c>
      <c r="J14" s="21" t="s">
        <v>4</v>
      </c>
      <c r="K14" s="21" t="s">
        <v>6</v>
      </c>
      <c r="L14" s="21" t="s">
        <v>62</v>
      </c>
      <c r="M14" s="21" t="s">
        <v>21</v>
      </c>
      <c r="N14" s="21" t="s">
        <v>22</v>
      </c>
      <c r="O14" s="21" t="s">
        <v>23</v>
      </c>
      <c r="P14" s="21" t="s">
        <v>48</v>
      </c>
      <c r="Q14" s="21" t="s">
        <v>8</v>
      </c>
      <c r="R14" s="21" t="s">
        <v>24</v>
      </c>
      <c r="S14" s="21" t="s">
        <v>10</v>
      </c>
      <c r="T14" s="21" t="s">
        <v>11</v>
      </c>
      <c r="U14" s="21" t="s">
        <v>25</v>
      </c>
      <c r="V14" s="21" t="s">
        <v>6</v>
      </c>
    </row>
    <row r="15" spans="1:22" ht="16.5" customHeight="1">
      <c r="A15" s="12"/>
      <c r="B15" s="13"/>
      <c r="C15" s="23">
        <f>'Q-Finals Game 1 Feb 13 vs UQTR'!C15+'Q-Finals Game 2 Feb 16 @ UQTR'!C15+'Q-Finals Game 3 Feb 19 @ UQTR '!C15</f>
        <v>0</v>
      </c>
      <c r="D15" s="23">
        <f>'Q-Finals Game 1 Feb 13 vs UQTR'!D15+'Q-Finals Game 2 Feb 16 @ UQTR'!D15+'Q-Finals Game 3 Feb 19 @ UQTR '!D15</f>
        <v>0</v>
      </c>
      <c r="E15" s="23">
        <f>'Q-Finals Game 1 Feb 13 vs UQTR'!E15+'Q-Finals Game 2 Feb 16 @ UQTR'!E15+'Q-Finals Game 3 Feb 19 @ UQTR '!E15</f>
        <v>0</v>
      </c>
      <c r="F15" s="23">
        <f>'Q-Finals Game 1 Feb 13 vs UQTR'!F15+'Q-Finals Game 2 Feb 16 @ UQTR'!F15+'Q-Finals Game 3 Feb 19 @ UQTR '!F15</f>
        <v>0</v>
      </c>
      <c r="G15" s="23">
        <f>'Q-Finals Game 1 Feb 13 vs UQTR'!G15+'Q-Finals Game 2 Feb 16 @ UQTR'!G15+'Q-Finals Game 3 Feb 19 @ UQTR '!G15</f>
        <v>0</v>
      </c>
      <c r="H15" s="23">
        <f>'Q-Finals Game 1 Feb 13 vs UQTR'!H15+'Q-Finals Game 2 Feb 16 @ UQTR'!H15+'Q-Finals Game 3 Feb 19 @ UQTR '!H15</f>
        <v>0</v>
      </c>
      <c r="I15" s="23">
        <f>'Q-Finals Game 1 Feb 13 vs UQTR'!I15+'Q-Finals Game 2 Feb 16 @ UQTR'!I15+'Q-Finals Game 3 Feb 19 @ UQTR '!I15</f>
        <v>0</v>
      </c>
      <c r="J15" s="23">
        <f>'Q-Finals Game 1 Feb 13 vs UQTR'!J15+'Q-Finals Game 2 Feb 16 @ UQTR'!J15+'Q-Finals Game 3 Feb 19 @ UQTR '!J15</f>
        <v>0</v>
      </c>
      <c r="K15" s="32" t="e">
        <f>J15/I15</f>
        <v>#DIV/0!</v>
      </c>
      <c r="L15" s="67" t="e">
        <f>(D15/J15)</f>
        <v>#DIV/0!</v>
      </c>
      <c r="M15" s="23">
        <f>'Q-Finals Game 1 Feb 13 vs UQTR'!M15+'Q-Finals Game 2 Feb 16 @ UQTR'!M15+'Q-Finals Game 3 Feb 19 @ UQTR '!M15</f>
        <v>0</v>
      </c>
      <c r="N15" s="23">
        <f>'Q-Finals Game 1 Feb 13 vs UQTR'!N15+'Q-Finals Game 2 Feb 16 @ UQTR'!N15+'Q-Finals Game 3 Feb 19 @ UQTR '!N15</f>
        <v>0</v>
      </c>
      <c r="O15" s="23">
        <f>'Q-Finals Game 1 Feb 13 vs UQTR'!O15+'Q-Finals Game 2 Feb 16 @ UQTR'!O15+'Q-Finals Game 3 Feb 19 @ UQTR '!O15</f>
        <v>0</v>
      </c>
      <c r="P15" s="23">
        <f>'Q-Finals Game 1 Feb 13 vs UQTR'!P15+'Q-Finals Game 2 Feb 16 @ UQTR'!P15+'Q-Finals Game 3 Feb 19 @ UQTR '!P15</f>
        <v>0</v>
      </c>
      <c r="Q15" s="23">
        <f>'Q-Finals Game 1 Feb 13 vs UQTR'!Q15+'Q-Finals Game 2 Feb 16 @ UQTR'!Q15+'Q-Finals Game 3 Feb 19 @ UQTR '!Q15</f>
        <v>0</v>
      </c>
      <c r="R15" s="23">
        <f>'Q-Finals Game 1 Feb 13 vs UQTR'!R15+'Q-Finals Game 2 Feb 16 @ UQTR'!R15+'Q-Finals Game 3 Feb 19 @ UQTR '!R15</f>
        <v>0</v>
      </c>
      <c r="S15" s="23">
        <f>'Q-Finals Game 1 Feb 13 vs UQTR'!S15+'Q-Finals Game 2 Feb 16 @ UQTR'!S15+'Q-Finals Game 3 Feb 19 @ UQTR '!S15</f>
        <v>0</v>
      </c>
      <c r="T15" s="23">
        <f>'Q-Finals Game 1 Feb 13 vs UQTR'!T15+'Q-Finals Game 2 Feb 16 @ UQTR'!T15+'Q-Finals Game 3 Feb 19 @ UQTR '!T15</f>
        <v>0</v>
      </c>
      <c r="U15" s="23">
        <f t="shared" ref="U15:U35" si="1">S15+T15</f>
        <v>0</v>
      </c>
      <c r="V15" s="34" t="e">
        <f>S15/U15</f>
        <v>#DIV/0!</v>
      </c>
    </row>
    <row r="16" spans="1:22" ht="16.5" customHeight="1">
      <c r="A16" s="12"/>
      <c r="B16" s="13"/>
      <c r="C16" s="23">
        <f>'Q-Finals Game 1 Feb 13 vs UQTR'!C16+'Q-Finals Game 2 Feb 16 @ UQTR'!C16+'Q-Finals Game 3 Feb 19 @ UQTR '!C16</f>
        <v>0</v>
      </c>
      <c r="D16" s="23">
        <f>'Q-Finals Game 1 Feb 13 vs UQTR'!D16+'Q-Finals Game 2 Feb 16 @ UQTR'!D16+'Q-Finals Game 3 Feb 19 @ UQTR '!D16</f>
        <v>0</v>
      </c>
      <c r="E16" s="23">
        <f>'Q-Finals Game 1 Feb 13 vs UQTR'!E16+'Q-Finals Game 2 Feb 16 @ UQTR'!E16+'Q-Finals Game 3 Feb 19 @ UQTR '!E16</f>
        <v>0</v>
      </c>
      <c r="F16" s="23">
        <f>'Q-Finals Game 1 Feb 13 vs UQTR'!F16+'Q-Finals Game 2 Feb 16 @ UQTR'!F16+'Q-Finals Game 3 Feb 19 @ UQTR '!F16</f>
        <v>0</v>
      </c>
      <c r="G16" s="23">
        <f>'Q-Finals Game 1 Feb 13 vs UQTR'!G16+'Q-Finals Game 2 Feb 16 @ UQTR'!G16+'Q-Finals Game 3 Feb 19 @ UQTR '!G16</f>
        <v>0</v>
      </c>
      <c r="H16" s="23">
        <f>'Q-Finals Game 1 Feb 13 vs UQTR'!H16+'Q-Finals Game 2 Feb 16 @ UQTR'!H16+'Q-Finals Game 3 Feb 19 @ UQTR '!H16</f>
        <v>0</v>
      </c>
      <c r="I16" s="23">
        <f>'Q-Finals Game 1 Feb 13 vs UQTR'!I16+'Q-Finals Game 2 Feb 16 @ UQTR'!I16+'Q-Finals Game 3 Feb 19 @ UQTR '!I16</f>
        <v>0</v>
      </c>
      <c r="J16" s="23">
        <f>'Q-Finals Game 1 Feb 13 vs UQTR'!J16+'Q-Finals Game 2 Feb 16 @ UQTR'!J16+'Q-Finals Game 3 Feb 19 @ UQTR '!J16</f>
        <v>0</v>
      </c>
      <c r="K16" s="32" t="e">
        <f t="shared" ref="K16:L38" si="2">J16/I16</f>
        <v>#DIV/0!</v>
      </c>
      <c r="L16" s="67" t="e">
        <f t="shared" ref="L16:L38" si="3">(D16/J16)</f>
        <v>#DIV/0!</v>
      </c>
      <c r="M16" s="23">
        <f>'Q-Finals Game 1 Feb 13 vs UQTR'!M16+'Q-Finals Game 2 Feb 16 @ UQTR'!M16+'Q-Finals Game 3 Feb 19 @ UQTR '!M16</f>
        <v>0</v>
      </c>
      <c r="N16" s="23">
        <f>'Q-Finals Game 1 Feb 13 vs UQTR'!N16+'Q-Finals Game 2 Feb 16 @ UQTR'!N16+'Q-Finals Game 3 Feb 19 @ UQTR '!N16</f>
        <v>0</v>
      </c>
      <c r="O16" s="23">
        <f>'Q-Finals Game 1 Feb 13 vs UQTR'!O16+'Q-Finals Game 2 Feb 16 @ UQTR'!O16+'Q-Finals Game 3 Feb 19 @ UQTR '!O16</f>
        <v>0</v>
      </c>
      <c r="P16" s="23">
        <f>'Q-Finals Game 1 Feb 13 vs UQTR'!P16+'Q-Finals Game 2 Feb 16 @ UQTR'!P16+'Q-Finals Game 3 Feb 19 @ UQTR '!P16</f>
        <v>0</v>
      </c>
      <c r="Q16" s="23">
        <f>'Q-Finals Game 1 Feb 13 vs UQTR'!Q16+'Q-Finals Game 2 Feb 16 @ UQTR'!Q16+'Q-Finals Game 3 Feb 19 @ UQTR '!Q16</f>
        <v>0</v>
      </c>
      <c r="R16" s="23">
        <f>'Q-Finals Game 1 Feb 13 vs UQTR'!R16+'Q-Finals Game 2 Feb 16 @ UQTR'!R16+'Q-Finals Game 3 Feb 19 @ UQTR '!R16</f>
        <v>0</v>
      </c>
      <c r="S16" s="23">
        <f>'Q-Finals Game 1 Feb 13 vs UQTR'!S16+'Q-Finals Game 2 Feb 16 @ UQTR'!S16+'Q-Finals Game 3 Feb 19 @ UQTR '!S16</f>
        <v>0</v>
      </c>
      <c r="T16" s="23">
        <f>'Q-Finals Game 1 Feb 13 vs UQTR'!T16+'Q-Finals Game 2 Feb 16 @ UQTR'!T16+'Q-Finals Game 3 Feb 19 @ UQTR '!T16</f>
        <v>0</v>
      </c>
      <c r="U16" s="23">
        <f t="shared" si="1"/>
        <v>0</v>
      </c>
      <c r="V16" s="34" t="e">
        <f t="shared" ref="V16:V38" si="4">S16/U16</f>
        <v>#DIV/0!</v>
      </c>
    </row>
    <row r="17" spans="1:23" ht="16.5" customHeight="1">
      <c r="A17" s="12"/>
      <c r="B17" s="13"/>
      <c r="C17" s="23">
        <f>'Q-Finals Game 1 Feb 13 vs UQTR'!C17+'Q-Finals Game 2 Feb 16 @ UQTR'!C17+'Q-Finals Game 3 Feb 19 @ UQTR '!C17</f>
        <v>0</v>
      </c>
      <c r="D17" s="23">
        <f>'Q-Finals Game 1 Feb 13 vs UQTR'!D17+'Q-Finals Game 2 Feb 16 @ UQTR'!D17+'Q-Finals Game 3 Feb 19 @ UQTR '!D17</f>
        <v>0</v>
      </c>
      <c r="E17" s="23">
        <f>'Q-Finals Game 1 Feb 13 vs UQTR'!E17+'Q-Finals Game 2 Feb 16 @ UQTR'!E17+'Q-Finals Game 3 Feb 19 @ UQTR '!E17</f>
        <v>0</v>
      </c>
      <c r="F17" s="23">
        <f>'Q-Finals Game 1 Feb 13 vs UQTR'!F17+'Q-Finals Game 2 Feb 16 @ UQTR'!F17+'Q-Finals Game 3 Feb 19 @ UQTR '!F17</f>
        <v>0</v>
      </c>
      <c r="G17" s="23">
        <f>'Q-Finals Game 1 Feb 13 vs UQTR'!G17+'Q-Finals Game 2 Feb 16 @ UQTR'!G17+'Q-Finals Game 3 Feb 19 @ UQTR '!G17</f>
        <v>0</v>
      </c>
      <c r="H17" s="23">
        <f>'Q-Finals Game 1 Feb 13 vs UQTR'!H17+'Q-Finals Game 2 Feb 16 @ UQTR'!H17+'Q-Finals Game 3 Feb 19 @ UQTR '!H17</f>
        <v>0</v>
      </c>
      <c r="I17" s="23">
        <f>'Q-Finals Game 1 Feb 13 vs UQTR'!I17+'Q-Finals Game 2 Feb 16 @ UQTR'!I17+'Q-Finals Game 3 Feb 19 @ UQTR '!I17</f>
        <v>0</v>
      </c>
      <c r="J17" s="23">
        <f>'Q-Finals Game 1 Feb 13 vs UQTR'!J17+'Q-Finals Game 2 Feb 16 @ UQTR'!J17+'Q-Finals Game 3 Feb 19 @ UQTR '!J17</f>
        <v>0</v>
      </c>
      <c r="K17" s="32" t="e">
        <f t="shared" si="2"/>
        <v>#DIV/0!</v>
      </c>
      <c r="L17" s="67" t="e">
        <f t="shared" si="3"/>
        <v>#DIV/0!</v>
      </c>
      <c r="M17" s="23">
        <f>'Q-Finals Game 1 Feb 13 vs UQTR'!M17+'Q-Finals Game 2 Feb 16 @ UQTR'!M17+'Q-Finals Game 3 Feb 19 @ UQTR '!M17</f>
        <v>0</v>
      </c>
      <c r="N17" s="23">
        <f>'Q-Finals Game 1 Feb 13 vs UQTR'!N17+'Q-Finals Game 2 Feb 16 @ UQTR'!N17+'Q-Finals Game 3 Feb 19 @ UQTR '!N17</f>
        <v>0</v>
      </c>
      <c r="O17" s="23">
        <f>'Q-Finals Game 1 Feb 13 vs UQTR'!O17+'Q-Finals Game 2 Feb 16 @ UQTR'!O17+'Q-Finals Game 3 Feb 19 @ UQTR '!O17</f>
        <v>0</v>
      </c>
      <c r="P17" s="23">
        <f>'Q-Finals Game 1 Feb 13 vs UQTR'!P17+'Q-Finals Game 2 Feb 16 @ UQTR'!P17+'Q-Finals Game 3 Feb 19 @ UQTR '!P17</f>
        <v>0</v>
      </c>
      <c r="Q17" s="23">
        <f>'Q-Finals Game 1 Feb 13 vs UQTR'!Q17+'Q-Finals Game 2 Feb 16 @ UQTR'!Q17+'Q-Finals Game 3 Feb 19 @ UQTR '!Q17</f>
        <v>0</v>
      </c>
      <c r="R17" s="23">
        <f>'Q-Finals Game 1 Feb 13 vs UQTR'!R17+'Q-Finals Game 2 Feb 16 @ UQTR'!R17+'Q-Finals Game 3 Feb 19 @ UQTR '!R17</f>
        <v>0</v>
      </c>
      <c r="S17" s="23">
        <f>'Q-Finals Game 1 Feb 13 vs UQTR'!S17+'Q-Finals Game 2 Feb 16 @ UQTR'!S17+'Q-Finals Game 3 Feb 19 @ UQTR '!S17</f>
        <v>0</v>
      </c>
      <c r="T17" s="23">
        <f>'Q-Finals Game 1 Feb 13 vs UQTR'!T17+'Q-Finals Game 2 Feb 16 @ UQTR'!T17+'Q-Finals Game 3 Feb 19 @ UQTR '!T17</f>
        <v>0</v>
      </c>
      <c r="U17" s="23">
        <f t="shared" si="1"/>
        <v>0</v>
      </c>
      <c r="V17" s="34" t="e">
        <f t="shared" si="4"/>
        <v>#DIV/0!</v>
      </c>
      <c r="W17" s="3"/>
    </row>
    <row r="18" spans="1:23" ht="16.5" customHeight="1">
      <c r="A18" s="14"/>
      <c r="B18" s="15"/>
      <c r="C18" s="23">
        <f>'Q-Finals Game 1 Feb 13 vs UQTR'!C18+'Q-Finals Game 2 Feb 16 @ UQTR'!C18+'Q-Finals Game 3 Feb 19 @ UQTR '!C18</f>
        <v>0</v>
      </c>
      <c r="D18" s="23">
        <f>'Q-Finals Game 1 Feb 13 vs UQTR'!D18+'Q-Finals Game 2 Feb 16 @ UQTR'!D18+'Q-Finals Game 3 Feb 19 @ UQTR '!D18</f>
        <v>0</v>
      </c>
      <c r="E18" s="23">
        <f>'Q-Finals Game 1 Feb 13 vs UQTR'!E18+'Q-Finals Game 2 Feb 16 @ UQTR'!E18+'Q-Finals Game 3 Feb 19 @ UQTR '!E18</f>
        <v>0</v>
      </c>
      <c r="F18" s="23">
        <f>'Q-Finals Game 1 Feb 13 vs UQTR'!F18+'Q-Finals Game 2 Feb 16 @ UQTR'!F18+'Q-Finals Game 3 Feb 19 @ UQTR '!F18</f>
        <v>0</v>
      </c>
      <c r="G18" s="23">
        <f>'Q-Finals Game 1 Feb 13 vs UQTR'!G18+'Q-Finals Game 2 Feb 16 @ UQTR'!G18+'Q-Finals Game 3 Feb 19 @ UQTR '!G18</f>
        <v>0</v>
      </c>
      <c r="H18" s="23">
        <f>'Q-Finals Game 1 Feb 13 vs UQTR'!H18+'Q-Finals Game 2 Feb 16 @ UQTR'!H18+'Q-Finals Game 3 Feb 19 @ UQTR '!H18</f>
        <v>0</v>
      </c>
      <c r="I18" s="23">
        <f>'Q-Finals Game 1 Feb 13 vs UQTR'!I18+'Q-Finals Game 2 Feb 16 @ UQTR'!I18+'Q-Finals Game 3 Feb 19 @ UQTR '!I18</f>
        <v>0</v>
      </c>
      <c r="J18" s="23">
        <f>'Q-Finals Game 1 Feb 13 vs UQTR'!J18+'Q-Finals Game 2 Feb 16 @ UQTR'!J18+'Q-Finals Game 3 Feb 19 @ UQTR '!J18</f>
        <v>0</v>
      </c>
      <c r="K18" s="32" t="e">
        <f t="shared" si="2"/>
        <v>#DIV/0!</v>
      </c>
      <c r="L18" s="67" t="e">
        <f t="shared" si="3"/>
        <v>#DIV/0!</v>
      </c>
      <c r="M18" s="23">
        <f>'Q-Finals Game 1 Feb 13 vs UQTR'!M18+'Q-Finals Game 2 Feb 16 @ UQTR'!M18+'Q-Finals Game 3 Feb 19 @ UQTR '!M18</f>
        <v>0</v>
      </c>
      <c r="N18" s="23">
        <f>'Q-Finals Game 1 Feb 13 vs UQTR'!N18+'Q-Finals Game 2 Feb 16 @ UQTR'!N18+'Q-Finals Game 3 Feb 19 @ UQTR '!N18</f>
        <v>0</v>
      </c>
      <c r="O18" s="23">
        <f>'Q-Finals Game 1 Feb 13 vs UQTR'!O18+'Q-Finals Game 2 Feb 16 @ UQTR'!O18+'Q-Finals Game 3 Feb 19 @ UQTR '!O18</f>
        <v>0</v>
      </c>
      <c r="P18" s="23">
        <f>'Q-Finals Game 1 Feb 13 vs UQTR'!P18+'Q-Finals Game 2 Feb 16 @ UQTR'!P18+'Q-Finals Game 3 Feb 19 @ UQTR '!P18</f>
        <v>0</v>
      </c>
      <c r="Q18" s="23">
        <f>'Q-Finals Game 1 Feb 13 vs UQTR'!Q18+'Q-Finals Game 2 Feb 16 @ UQTR'!Q18+'Q-Finals Game 3 Feb 19 @ UQTR '!Q18</f>
        <v>0</v>
      </c>
      <c r="R18" s="23">
        <f>'Q-Finals Game 1 Feb 13 vs UQTR'!R18+'Q-Finals Game 2 Feb 16 @ UQTR'!R18+'Q-Finals Game 3 Feb 19 @ UQTR '!R18</f>
        <v>0</v>
      </c>
      <c r="S18" s="23">
        <f>'Q-Finals Game 1 Feb 13 vs UQTR'!S18+'Q-Finals Game 2 Feb 16 @ UQTR'!S18+'Q-Finals Game 3 Feb 19 @ UQTR '!S18</f>
        <v>0</v>
      </c>
      <c r="T18" s="23">
        <f>'Q-Finals Game 1 Feb 13 vs UQTR'!T18+'Q-Finals Game 2 Feb 16 @ UQTR'!T18+'Q-Finals Game 3 Feb 19 @ UQTR '!T18</f>
        <v>0</v>
      </c>
      <c r="U18" s="23">
        <f t="shared" si="1"/>
        <v>0</v>
      </c>
      <c r="V18" s="34" t="e">
        <f t="shared" si="4"/>
        <v>#DIV/0!</v>
      </c>
      <c r="W18" s="3"/>
    </row>
    <row r="19" spans="1:23" ht="16.5" customHeight="1">
      <c r="A19" s="12"/>
      <c r="B19" s="13"/>
      <c r="C19" s="23">
        <f>'Q-Finals Game 1 Feb 13 vs UQTR'!C19+'Q-Finals Game 2 Feb 16 @ UQTR'!C19+'Q-Finals Game 3 Feb 19 @ UQTR '!C19</f>
        <v>0</v>
      </c>
      <c r="D19" s="23">
        <f>'Q-Finals Game 1 Feb 13 vs UQTR'!D19+'Q-Finals Game 2 Feb 16 @ UQTR'!D19+'Q-Finals Game 3 Feb 19 @ UQTR '!D19</f>
        <v>0</v>
      </c>
      <c r="E19" s="23">
        <f>'Q-Finals Game 1 Feb 13 vs UQTR'!E19+'Q-Finals Game 2 Feb 16 @ UQTR'!E19+'Q-Finals Game 3 Feb 19 @ UQTR '!E19</f>
        <v>0</v>
      </c>
      <c r="F19" s="23">
        <f>'Q-Finals Game 1 Feb 13 vs UQTR'!F19+'Q-Finals Game 2 Feb 16 @ UQTR'!F19+'Q-Finals Game 3 Feb 19 @ UQTR '!F19</f>
        <v>0</v>
      </c>
      <c r="G19" s="23">
        <f>'Q-Finals Game 1 Feb 13 vs UQTR'!G19+'Q-Finals Game 2 Feb 16 @ UQTR'!G19+'Q-Finals Game 3 Feb 19 @ UQTR '!G19</f>
        <v>0</v>
      </c>
      <c r="H19" s="23">
        <f>'Q-Finals Game 1 Feb 13 vs UQTR'!H19+'Q-Finals Game 2 Feb 16 @ UQTR'!H19+'Q-Finals Game 3 Feb 19 @ UQTR '!H19</f>
        <v>0</v>
      </c>
      <c r="I19" s="23">
        <f>'Q-Finals Game 1 Feb 13 vs UQTR'!I19+'Q-Finals Game 2 Feb 16 @ UQTR'!I19+'Q-Finals Game 3 Feb 19 @ UQTR '!I19</f>
        <v>0</v>
      </c>
      <c r="J19" s="23">
        <f>'Q-Finals Game 1 Feb 13 vs UQTR'!J19+'Q-Finals Game 2 Feb 16 @ UQTR'!J19+'Q-Finals Game 3 Feb 19 @ UQTR '!J19</f>
        <v>0</v>
      </c>
      <c r="K19" s="32" t="e">
        <f t="shared" si="2"/>
        <v>#DIV/0!</v>
      </c>
      <c r="L19" s="67" t="e">
        <f t="shared" si="3"/>
        <v>#DIV/0!</v>
      </c>
      <c r="M19" s="23">
        <f>'Q-Finals Game 1 Feb 13 vs UQTR'!M19+'Q-Finals Game 2 Feb 16 @ UQTR'!M19+'Q-Finals Game 3 Feb 19 @ UQTR '!M19</f>
        <v>0</v>
      </c>
      <c r="N19" s="23">
        <f>'Q-Finals Game 1 Feb 13 vs UQTR'!N19+'Q-Finals Game 2 Feb 16 @ UQTR'!N19+'Q-Finals Game 3 Feb 19 @ UQTR '!N19</f>
        <v>0</v>
      </c>
      <c r="O19" s="23">
        <f>'Q-Finals Game 1 Feb 13 vs UQTR'!O19+'Q-Finals Game 2 Feb 16 @ UQTR'!O19+'Q-Finals Game 3 Feb 19 @ UQTR '!O19</f>
        <v>0</v>
      </c>
      <c r="P19" s="23">
        <f>'Q-Finals Game 1 Feb 13 vs UQTR'!P19+'Q-Finals Game 2 Feb 16 @ UQTR'!P19+'Q-Finals Game 3 Feb 19 @ UQTR '!P19</f>
        <v>0</v>
      </c>
      <c r="Q19" s="23">
        <f>'Q-Finals Game 1 Feb 13 vs UQTR'!Q19+'Q-Finals Game 2 Feb 16 @ UQTR'!Q19+'Q-Finals Game 3 Feb 19 @ UQTR '!Q19</f>
        <v>0</v>
      </c>
      <c r="R19" s="23">
        <f>'Q-Finals Game 1 Feb 13 vs UQTR'!R19+'Q-Finals Game 2 Feb 16 @ UQTR'!R19+'Q-Finals Game 3 Feb 19 @ UQTR '!R19</f>
        <v>0</v>
      </c>
      <c r="S19" s="23">
        <f>'Q-Finals Game 1 Feb 13 vs UQTR'!S19+'Q-Finals Game 2 Feb 16 @ UQTR'!S19+'Q-Finals Game 3 Feb 19 @ UQTR '!S19</f>
        <v>0</v>
      </c>
      <c r="T19" s="23">
        <f>'Q-Finals Game 1 Feb 13 vs UQTR'!T19+'Q-Finals Game 2 Feb 16 @ UQTR'!T19+'Q-Finals Game 3 Feb 19 @ UQTR '!T19</f>
        <v>0</v>
      </c>
      <c r="U19" s="23">
        <f t="shared" si="1"/>
        <v>0</v>
      </c>
      <c r="V19" s="34" t="e">
        <f t="shared" si="4"/>
        <v>#DIV/0!</v>
      </c>
      <c r="W19" s="3"/>
    </row>
    <row r="20" spans="1:23" ht="16.5" customHeight="1">
      <c r="A20" s="12"/>
      <c r="B20" s="13"/>
      <c r="C20" s="23">
        <f>'Q-Finals Game 1 Feb 13 vs UQTR'!C20+'Q-Finals Game 2 Feb 16 @ UQTR'!C20+'Q-Finals Game 3 Feb 19 @ UQTR '!C20</f>
        <v>0</v>
      </c>
      <c r="D20" s="23">
        <f>'Q-Finals Game 1 Feb 13 vs UQTR'!D20+'Q-Finals Game 2 Feb 16 @ UQTR'!D20+'Q-Finals Game 3 Feb 19 @ UQTR '!D20</f>
        <v>0</v>
      </c>
      <c r="E20" s="23">
        <f>'Q-Finals Game 1 Feb 13 vs UQTR'!E20+'Q-Finals Game 2 Feb 16 @ UQTR'!E20+'Q-Finals Game 3 Feb 19 @ UQTR '!E20</f>
        <v>0</v>
      </c>
      <c r="F20" s="23">
        <f>'Q-Finals Game 1 Feb 13 vs UQTR'!F20+'Q-Finals Game 2 Feb 16 @ UQTR'!F20+'Q-Finals Game 3 Feb 19 @ UQTR '!F20</f>
        <v>0</v>
      </c>
      <c r="G20" s="23">
        <f>'Q-Finals Game 1 Feb 13 vs UQTR'!G20+'Q-Finals Game 2 Feb 16 @ UQTR'!G20+'Q-Finals Game 3 Feb 19 @ UQTR '!G20</f>
        <v>0</v>
      </c>
      <c r="H20" s="23">
        <f>'Q-Finals Game 1 Feb 13 vs UQTR'!H20+'Q-Finals Game 2 Feb 16 @ UQTR'!H20+'Q-Finals Game 3 Feb 19 @ UQTR '!H20</f>
        <v>0</v>
      </c>
      <c r="I20" s="23">
        <f>'Q-Finals Game 1 Feb 13 vs UQTR'!I20+'Q-Finals Game 2 Feb 16 @ UQTR'!I20+'Q-Finals Game 3 Feb 19 @ UQTR '!I20</f>
        <v>0</v>
      </c>
      <c r="J20" s="23">
        <f>'Q-Finals Game 1 Feb 13 vs UQTR'!J20+'Q-Finals Game 2 Feb 16 @ UQTR'!J20+'Q-Finals Game 3 Feb 19 @ UQTR '!J20</f>
        <v>0</v>
      </c>
      <c r="K20" s="32" t="e">
        <f t="shared" si="2"/>
        <v>#DIV/0!</v>
      </c>
      <c r="L20" s="67" t="e">
        <f t="shared" si="3"/>
        <v>#DIV/0!</v>
      </c>
      <c r="M20" s="23">
        <f>'Q-Finals Game 1 Feb 13 vs UQTR'!M20+'Q-Finals Game 2 Feb 16 @ UQTR'!M20+'Q-Finals Game 3 Feb 19 @ UQTR '!M20</f>
        <v>0</v>
      </c>
      <c r="N20" s="23">
        <f>'Q-Finals Game 1 Feb 13 vs UQTR'!N20+'Q-Finals Game 2 Feb 16 @ UQTR'!N20+'Q-Finals Game 3 Feb 19 @ UQTR '!N20</f>
        <v>0</v>
      </c>
      <c r="O20" s="23">
        <f>'Q-Finals Game 1 Feb 13 vs UQTR'!O20+'Q-Finals Game 2 Feb 16 @ UQTR'!O20+'Q-Finals Game 3 Feb 19 @ UQTR '!O20</f>
        <v>0</v>
      </c>
      <c r="P20" s="23">
        <f>'Q-Finals Game 1 Feb 13 vs UQTR'!P20+'Q-Finals Game 2 Feb 16 @ UQTR'!P20+'Q-Finals Game 3 Feb 19 @ UQTR '!P20</f>
        <v>0</v>
      </c>
      <c r="Q20" s="23">
        <f>'Q-Finals Game 1 Feb 13 vs UQTR'!Q20+'Q-Finals Game 2 Feb 16 @ UQTR'!Q20+'Q-Finals Game 3 Feb 19 @ UQTR '!Q20</f>
        <v>0</v>
      </c>
      <c r="R20" s="23">
        <f>'Q-Finals Game 1 Feb 13 vs UQTR'!R20+'Q-Finals Game 2 Feb 16 @ UQTR'!R20+'Q-Finals Game 3 Feb 19 @ UQTR '!R20</f>
        <v>0</v>
      </c>
      <c r="S20" s="23">
        <f>'Q-Finals Game 1 Feb 13 vs UQTR'!S20+'Q-Finals Game 2 Feb 16 @ UQTR'!S20+'Q-Finals Game 3 Feb 19 @ UQTR '!S20</f>
        <v>0</v>
      </c>
      <c r="T20" s="23">
        <f>'Q-Finals Game 1 Feb 13 vs UQTR'!T20+'Q-Finals Game 2 Feb 16 @ UQTR'!T20+'Q-Finals Game 3 Feb 19 @ UQTR '!T20</f>
        <v>0</v>
      </c>
      <c r="U20" s="23">
        <f t="shared" si="1"/>
        <v>0</v>
      </c>
      <c r="V20" s="34" t="e">
        <f t="shared" si="4"/>
        <v>#DIV/0!</v>
      </c>
      <c r="W20" s="3"/>
    </row>
    <row r="21" spans="1:23" ht="16.5" customHeight="1">
      <c r="A21" s="12"/>
      <c r="B21" s="13"/>
      <c r="C21" s="23">
        <f>'Q-Finals Game 1 Feb 13 vs UQTR'!C21+'Q-Finals Game 2 Feb 16 @ UQTR'!C21+'Q-Finals Game 3 Feb 19 @ UQTR '!C21</f>
        <v>0</v>
      </c>
      <c r="D21" s="23">
        <f>'Q-Finals Game 1 Feb 13 vs UQTR'!D21+'Q-Finals Game 2 Feb 16 @ UQTR'!D21+'Q-Finals Game 3 Feb 19 @ UQTR '!D21</f>
        <v>0</v>
      </c>
      <c r="E21" s="23">
        <f>'Q-Finals Game 1 Feb 13 vs UQTR'!E21+'Q-Finals Game 2 Feb 16 @ UQTR'!E21+'Q-Finals Game 3 Feb 19 @ UQTR '!E21</f>
        <v>0</v>
      </c>
      <c r="F21" s="23">
        <f>'Q-Finals Game 1 Feb 13 vs UQTR'!F21+'Q-Finals Game 2 Feb 16 @ UQTR'!F21+'Q-Finals Game 3 Feb 19 @ UQTR '!F21</f>
        <v>0</v>
      </c>
      <c r="G21" s="23">
        <f>'Q-Finals Game 1 Feb 13 vs UQTR'!G21+'Q-Finals Game 2 Feb 16 @ UQTR'!G21+'Q-Finals Game 3 Feb 19 @ UQTR '!G21</f>
        <v>0</v>
      </c>
      <c r="H21" s="23">
        <f>'Q-Finals Game 1 Feb 13 vs UQTR'!H21+'Q-Finals Game 2 Feb 16 @ UQTR'!H21+'Q-Finals Game 3 Feb 19 @ UQTR '!H21</f>
        <v>0</v>
      </c>
      <c r="I21" s="23">
        <f>'Q-Finals Game 1 Feb 13 vs UQTR'!I21+'Q-Finals Game 2 Feb 16 @ UQTR'!I21+'Q-Finals Game 3 Feb 19 @ UQTR '!I21</f>
        <v>0</v>
      </c>
      <c r="J21" s="23">
        <f>'Q-Finals Game 1 Feb 13 vs UQTR'!J21+'Q-Finals Game 2 Feb 16 @ UQTR'!J21+'Q-Finals Game 3 Feb 19 @ UQTR '!J21</f>
        <v>0</v>
      </c>
      <c r="K21" s="32" t="e">
        <f t="shared" si="2"/>
        <v>#DIV/0!</v>
      </c>
      <c r="L21" s="67" t="e">
        <f t="shared" si="3"/>
        <v>#DIV/0!</v>
      </c>
      <c r="M21" s="23">
        <f>'Q-Finals Game 1 Feb 13 vs UQTR'!M21+'Q-Finals Game 2 Feb 16 @ UQTR'!M21+'Q-Finals Game 3 Feb 19 @ UQTR '!M21</f>
        <v>0</v>
      </c>
      <c r="N21" s="23">
        <f>'Q-Finals Game 1 Feb 13 vs UQTR'!N21+'Q-Finals Game 2 Feb 16 @ UQTR'!N21+'Q-Finals Game 3 Feb 19 @ UQTR '!N21</f>
        <v>0</v>
      </c>
      <c r="O21" s="23">
        <f>'Q-Finals Game 1 Feb 13 vs UQTR'!O21+'Q-Finals Game 2 Feb 16 @ UQTR'!O21+'Q-Finals Game 3 Feb 19 @ UQTR '!O21</f>
        <v>0</v>
      </c>
      <c r="P21" s="23">
        <f>'Q-Finals Game 1 Feb 13 vs UQTR'!P21+'Q-Finals Game 2 Feb 16 @ UQTR'!P21+'Q-Finals Game 3 Feb 19 @ UQTR '!P21</f>
        <v>0</v>
      </c>
      <c r="Q21" s="23">
        <f>'Q-Finals Game 1 Feb 13 vs UQTR'!Q21+'Q-Finals Game 2 Feb 16 @ UQTR'!Q21+'Q-Finals Game 3 Feb 19 @ UQTR '!Q21</f>
        <v>0</v>
      </c>
      <c r="R21" s="23">
        <f>'Q-Finals Game 1 Feb 13 vs UQTR'!R21+'Q-Finals Game 2 Feb 16 @ UQTR'!R21+'Q-Finals Game 3 Feb 19 @ UQTR '!R21</f>
        <v>0</v>
      </c>
      <c r="S21" s="23">
        <f>'Q-Finals Game 1 Feb 13 vs UQTR'!S21+'Q-Finals Game 2 Feb 16 @ UQTR'!S21+'Q-Finals Game 3 Feb 19 @ UQTR '!S21</f>
        <v>0</v>
      </c>
      <c r="T21" s="23">
        <f>'Q-Finals Game 1 Feb 13 vs UQTR'!T21+'Q-Finals Game 2 Feb 16 @ UQTR'!T21+'Q-Finals Game 3 Feb 19 @ UQTR '!T21</f>
        <v>0</v>
      </c>
      <c r="U21" s="23">
        <f t="shared" si="1"/>
        <v>0</v>
      </c>
      <c r="V21" s="34" t="e">
        <f t="shared" si="4"/>
        <v>#DIV/0!</v>
      </c>
      <c r="W21" s="3"/>
    </row>
    <row r="22" spans="1:23" ht="16.5" customHeight="1">
      <c r="A22" s="12"/>
      <c r="B22" s="13"/>
      <c r="C22" s="23">
        <f>'Q-Finals Game 1 Feb 13 vs UQTR'!C22+'Q-Finals Game 2 Feb 16 @ UQTR'!C22+'Q-Finals Game 3 Feb 19 @ UQTR '!C22</f>
        <v>0</v>
      </c>
      <c r="D22" s="23">
        <f>'Q-Finals Game 1 Feb 13 vs UQTR'!D22+'Q-Finals Game 2 Feb 16 @ UQTR'!D22+'Q-Finals Game 3 Feb 19 @ UQTR '!D22</f>
        <v>0</v>
      </c>
      <c r="E22" s="23">
        <f>'Q-Finals Game 1 Feb 13 vs UQTR'!E22+'Q-Finals Game 2 Feb 16 @ UQTR'!E22+'Q-Finals Game 3 Feb 19 @ UQTR '!E22</f>
        <v>0</v>
      </c>
      <c r="F22" s="23">
        <f>'Q-Finals Game 1 Feb 13 vs UQTR'!F22+'Q-Finals Game 2 Feb 16 @ UQTR'!F22+'Q-Finals Game 3 Feb 19 @ UQTR '!F22</f>
        <v>0</v>
      </c>
      <c r="G22" s="23">
        <f>'Q-Finals Game 1 Feb 13 vs UQTR'!G22+'Q-Finals Game 2 Feb 16 @ UQTR'!G22+'Q-Finals Game 3 Feb 19 @ UQTR '!G22</f>
        <v>0</v>
      </c>
      <c r="H22" s="23">
        <f>'Q-Finals Game 1 Feb 13 vs UQTR'!H22+'Q-Finals Game 2 Feb 16 @ UQTR'!H22+'Q-Finals Game 3 Feb 19 @ UQTR '!H22</f>
        <v>0</v>
      </c>
      <c r="I22" s="23">
        <f>'Q-Finals Game 1 Feb 13 vs UQTR'!I22+'Q-Finals Game 2 Feb 16 @ UQTR'!I22+'Q-Finals Game 3 Feb 19 @ UQTR '!I22</f>
        <v>0</v>
      </c>
      <c r="J22" s="23">
        <f>'Q-Finals Game 1 Feb 13 vs UQTR'!J22+'Q-Finals Game 2 Feb 16 @ UQTR'!J22+'Q-Finals Game 3 Feb 19 @ UQTR '!J22</f>
        <v>0</v>
      </c>
      <c r="K22" s="32" t="e">
        <f t="shared" si="2"/>
        <v>#DIV/0!</v>
      </c>
      <c r="L22" s="67" t="e">
        <f t="shared" si="3"/>
        <v>#DIV/0!</v>
      </c>
      <c r="M22" s="23">
        <f>'Q-Finals Game 1 Feb 13 vs UQTR'!M22+'Q-Finals Game 2 Feb 16 @ UQTR'!M22+'Q-Finals Game 3 Feb 19 @ UQTR '!M22</f>
        <v>0</v>
      </c>
      <c r="N22" s="23">
        <f>'Q-Finals Game 1 Feb 13 vs UQTR'!N22+'Q-Finals Game 2 Feb 16 @ UQTR'!N22+'Q-Finals Game 3 Feb 19 @ UQTR '!N22</f>
        <v>0</v>
      </c>
      <c r="O22" s="23">
        <f>'Q-Finals Game 1 Feb 13 vs UQTR'!O22+'Q-Finals Game 2 Feb 16 @ UQTR'!O22+'Q-Finals Game 3 Feb 19 @ UQTR '!O22</f>
        <v>0</v>
      </c>
      <c r="P22" s="23">
        <f>'Q-Finals Game 1 Feb 13 vs UQTR'!P22+'Q-Finals Game 2 Feb 16 @ UQTR'!P22+'Q-Finals Game 3 Feb 19 @ UQTR '!P22</f>
        <v>0</v>
      </c>
      <c r="Q22" s="23">
        <f>'Q-Finals Game 1 Feb 13 vs UQTR'!Q22+'Q-Finals Game 2 Feb 16 @ UQTR'!Q22+'Q-Finals Game 3 Feb 19 @ UQTR '!Q22</f>
        <v>0</v>
      </c>
      <c r="R22" s="23">
        <f>'Q-Finals Game 1 Feb 13 vs UQTR'!R22+'Q-Finals Game 2 Feb 16 @ UQTR'!R22+'Q-Finals Game 3 Feb 19 @ UQTR '!R22</f>
        <v>0</v>
      </c>
      <c r="S22" s="23">
        <f>'Q-Finals Game 1 Feb 13 vs UQTR'!S22+'Q-Finals Game 2 Feb 16 @ UQTR'!S22+'Q-Finals Game 3 Feb 19 @ UQTR '!S22</f>
        <v>0</v>
      </c>
      <c r="T22" s="23">
        <f>'Q-Finals Game 1 Feb 13 vs UQTR'!T22+'Q-Finals Game 2 Feb 16 @ UQTR'!T22+'Q-Finals Game 3 Feb 19 @ UQTR '!T22</f>
        <v>0</v>
      </c>
      <c r="U22" s="23">
        <f t="shared" si="1"/>
        <v>0</v>
      </c>
      <c r="V22" s="34" t="e">
        <f t="shared" si="4"/>
        <v>#DIV/0!</v>
      </c>
      <c r="W22" s="3"/>
    </row>
    <row r="23" spans="1:23" ht="16.5" customHeight="1">
      <c r="A23" s="12"/>
      <c r="B23" s="13"/>
      <c r="C23" s="23">
        <f>'Q-Finals Game 1 Feb 13 vs UQTR'!C23+'Q-Finals Game 2 Feb 16 @ UQTR'!C23+'Q-Finals Game 3 Feb 19 @ UQTR '!C23</f>
        <v>0</v>
      </c>
      <c r="D23" s="23">
        <f>'Q-Finals Game 1 Feb 13 vs UQTR'!D23+'Q-Finals Game 2 Feb 16 @ UQTR'!D23+'Q-Finals Game 3 Feb 19 @ UQTR '!D23</f>
        <v>0</v>
      </c>
      <c r="E23" s="23">
        <f>'Q-Finals Game 1 Feb 13 vs UQTR'!E23+'Q-Finals Game 2 Feb 16 @ UQTR'!E23+'Q-Finals Game 3 Feb 19 @ UQTR '!E23</f>
        <v>0</v>
      </c>
      <c r="F23" s="23">
        <f>'Q-Finals Game 1 Feb 13 vs UQTR'!F23+'Q-Finals Game 2 Feb 16 @ UQTR'!F23+'Q-Finals Game 3 Feb 19 @ UQTR '!F23</f>
        <v>0</v>
      </c>
      <c r="G23" s="23">
        <f>'Q-Finals Game 1 Feb 13 vs UQTR'!G23+'Q-Finals Game 2 Feb 16 @ UQTR'!G23+'Q-Finals Game 3 Feb 19 @ UQTR '!G23</f>
        <v>0</v>
      </c>
      <c r="H23" s="23">
        <f>'Q-Finals Game 1 Feb 13 vs UQTR'!H23+'Q-Finals Game 2 Feb 16 @ UQTR'!H23+'Q-Finals Game 3 Feb 19 @ UQTR '!H23</f>
        <v>0</v>
      </c>
      <c r="I23" s="23">
        <f>'Q-Finals Game 1 Feb 13 vs UQTR'!I23+'Q-Finals Game 2 Feb 16 @ UQTR'!I23+'Q-Finals Game 3 Feb 19 @ UQTR '!I23</f>
        <v>0</v>
      </c>
      <c r="J23" s="23">
        <f>'Q-Finals Game 1 Feb 13 vs UQTR'!J23+'Q-Finals Game 2 Feb 16 @ UQTR'!J23+'Q-Finals Game 3 Feb 19 @ UQTR '!J23</f>
        <v>0</v>
      </c>
      <c r="K23" s="32" t="e">
        <f t="shared" si="2"/>
        <v>#DIV/0!</v>
      </c>
      <c r="L23" s="67" t="e">
        <f t="shared" si="3"/>
        <v>#DIV/0!</v>
      </c>
      <c r="M23" s="23">
        <f>'Q-Finals Game 1 Feb 13 vs UQTR'!M23+'Q-Finals Game 2 Feb 16 @ UQTR'!M23+'Q-Finals Game 3 Feb 19 @ UQTR '!M23</f>
        <v>0</v>
      </c>
      <c r="N23" s="23">
        <f>'Q-Finals Game 1 Feb 13 vs UQTR'!N23+'Q-Finals Game 2 Feb 16 @ UQTR'!N23+'Q-Finals Game 3 Feb 19 @ UQTR '!N23</f>
        <v>0</v>
      </c>
      <c r="O23" s="23">
        <f>'Q-Finals Game 1 Feb 13 vs UQTR'!O23+'Q-Finals Game 2 Feb 16 @ UQTR'!O23+'Q-Finals Game 3 Feb 19 @ UQTR '!O23</f>
        <v>0</v>
      </c>
      <c r="P23" s="23">
        <f>'Q-Finals Game 1 Feb 13 vs UQTR'!P23+'Q-Finals Game 2 Feb 16 @ UQTR'!P23+'Q-Finals Game 3 Feb 19 @ UQTR '!P23</f>
        <v>0</v>
      </c>
      <c r="Q23" s="23">
        <f>'Q-Finals Game 1 Feb 13 vs UQTR'!Q23+'Q-Finals Game 2 Feb 16 @ UQTR'!Q23+'Q-Finals Game 3 Feb 19 @ UQTR '!Q23</f>
        <v>0</v>
      </c>
      <c r="R23" s="23">
        <f>'Q-Finals Game 1 Feb 13 vs UQTR'!R23+'Q-Finals Game 2 Feb 16 @ UQTR'!R23+'Q-Finals Game 3 Feb 19 @ UQTR '!R23</f>
        <v>0</v>
      </c>
      <c r="S23" s="23">
        <f>'Q-Finals Game 1 Feb 13 vs UQTR'!S23+'Q-Finals Game 2 Feb 16 @ UQTR'!S23+'Q-Finals Game 3 Feb 19 @ UQTR '!S23</f>
        <v>0</v>
      </c>
      <c r="T23" s="23">
        <f>'Q-Finals Game 1 Feb 13 vs UQTR'!T23+'Q-Finals Game 2 Feb 16 @ UQTR'!T23+'Q-Finals Game 3 Feb 19 @ UQTR '!T23</f>
        <v>0</v>
      </c>
      <c r="U23" s="23">
        <f t="shared" si="1"/>
        <v>0</v>
      </c>
      <c r="V23" s="34" t="e">
        <f t="shared" si="4"/>
        <v>#DIV/0!</v>
      </c>
      <c r="W23" s="3"/>
    </row>
    <row r="24" spans="1:23" ht="16.5" customHeight="1">
      <c r="A24" s="12"/>
      <c r="B24" s="13"/>
      <c r="C24" s="23">
        <f>'Q-Finals Game 1 Feb 13 vs UQTR'!C24+'Q-Finals Game 2 Feb 16 @ UQTR'!C24+'Q-Finals Game 3 Feb 19 @ UQTR '!C24</f>
        <v>0</v>
      </c>
      <c r="D24" s="23">
        <f>'Q-Finals Game 1 Feb 13 vs UQTR'!D24+'Q-Finals Game 2 Feb 16 @ UQTR'!D24+'Q-Finals Game 3 Feb 19 @ UQTR '!D24</f>
        <v>0</v>
      </c>
      <c r="E24" s="23">
        <f>'Q-Finals Game 1 Feb 13 vs UQTR'!E24+'Q-Finals Game 2 Feb 16 @ UQTR'!E24+'Q-Finals Game 3 Feb 19 @ UQTR '!E24</f>
        <v>0</v>
      </c>
      <c r="F24" s="23">
        <f>'Q-Finals Game 1 Feb 13 vs UQTR'!F24+'Q-Finals Game 2 Feb 16 @ UQTR'!F24+'Q-Finals Game 3 Feb 19 @ UQTR '!F24</f>
        <v>0</v>
      </c>
      <c r="G24" s="23">
        <f>'Q-Finals Game 1 Feb 13 vs UQTR'!G24+'Q-Finals Game 2 Feb 16 @ UQTR'!G24+'Q-Finals Game 3 Feb 19 @ UQTR '!G24</f>
        <v>0</v>
      </c>
      <c r="H24" s="23">
        <f>'Q-Finals Game 1 Feb 13 vs UQTR'!H24+'Q-Finals Game 2 Feb 16 @ UQTR'!H24+'Q-Finals Game 3 Feb 19 @ UQTR '!H24</f>
        <v>0</v>
      </c>
      <c r="I24" s="23">
        <f>'Q-Finals Game 1 Feb 13 vs UQTR'!I24+'Q-Finals Game 2 Feb 16 @ UQTR'!I24+'Q-Finals Game 3 Feb 19 @ UQTR '!I24</f>
        <v>0</v>
      </c>
      <c r="J24" s="23">
        <f>'Q-Finals Game 1 Feb 13 vs UQTR'!J24+'Q-Finals Game 2 Feb 16 @ UQTR'!J24+'Q-Finals Game 3 Feb 19 @ UQTR '!J24</f>
        <v>0</v>
      </c>
      <c r="K24" s="32" t="e">
        <f t="shared" si="2"/>
        <v>#DIV/0!</v>
      </c>
      <c r="L24" s="32" t="e">
        <f t="shared" si="2"/>
        <v>#DIV/0!</v>
      </c>
      <c r="M24" s="23">
        <f>'Q-Finals Game 1 Feb 13 vs UQTR'!M24+'Q-Finals Game 2 Feb 16 @ UQTR'!M24+'Q-Finals Game 3 Feb 19 @ UQTR '!M24</f>
        <v>0</v>
      </c>
      <c r="N24" s="23">
        <f>'Q-Finals Game 1 Feb 13 vs UQTR'!N24+'Q-Finals Game 2 Feb 16 @ UQTR'!N24+'Q-Finals Game 3 Feb 19 @ UQTR '!N24</f>
        <v>0</v>
      </c>
      <c r="O24" s="23">
        <f>'Q-Finals Game 1 Feb 13 vs UQTR'!O24+'Q-Finals Game 2 Feb 16 @ UQTR'!O24+'Q-Finals Game 3 Feb 19 @ UQTR '!O24</f>
        <v>0</v>
      </c>
      <c r="P24" s="23">
        <f>'Q-Finals Game 1 Feb 13 vs UQTR'!P24+'Q-Finals Game 2 Feb 16 @ UQTR'!P24+'Q-Finals Game 3 Feb 19 @ UQTR '!P24</f>
        <v>0</v>
      </c>
      <c r="Q24" s="23">
        <f>'Q-Finals Game 1 Feb 13 vs UQTR'!Q24+'Q-Finals Game 2 Feb 16 @ UQTR'!Q24+'Q-Finals Game 3 Feb 19 @ UQTR '!Q24</f>
        <v>0</v>
      </c>
      <c r="R24" s="23">
        <f>'Q-Finals Game 1 Feb 13 vs UQTR'!R24+'Q-Finals Game 2 Feb 16 @ UQTR'!R24+'Q-Finals Game 3 Feb 19 @ UQTR '!R24</f>
        <v>0</v>
      </c>
      <c r="S24" s="23">
        <f>'Q-Finals Game 1 Feb 13 vs UQTR'!S24+'Q-Finals Game 2 Feb 16 @ UQTR'!S24+'Q-Finals Game 3 Feb 19 @ UQTR '!S24</f>
        <v>0</v>
      </c>
      <c r="T24" s="23">
        <f>'Q-Finals Game 1 Feb 13 vs UQTR'!T24+'Q-Finals Game 2 Feb 16 @ UQTR'!T24+'Q-Finals Game 3 Feb 19 @ UQTR '!T24</f>
        <v>0</v>
      </c>
      <c r="U24" s="23">
        <f t="shared" si="1"/>
        <v>0</v>
      </c>
      <c r="V24" s="34" t="e">
        <f t="shared" si="4"/>
        <v>#DIV/0!</v>
      </c>
      <c r="W24" s="3"/>
    </row>
    <row r="25" spans="1:23" ht="16.5" customHeight="1">
      <c r="A25" s="12"/>
      <c r="B25" s="13"/>
      <c r="C25" s="23">
        <f>'Q-Finals Game 1 Feb 13 vs UQTR'!C25+'Q-Finals Game 2 Feb 16 @ UQTR'!C25+'Q-Finals Game 3 Feb 19 @ UQTR '!C25</f>
        <v>0</v>
      </c>
      <c r="D25" s="23">
        <f>'Q-Finals Game 1 Feb 13 vs UQTR'!D25+'Q-Finals Game 2 Feb 16 @ UQTR'!D25+'Q-Finals Game 3 Feb 19 @ UQTR '!D25</f>
        <v>0</v>
      </c>
      <c r="E25" s="23">
        <f>'Q-Finals Game 1 Feb 13 vs UQTR'!E25+'Q-Finals Game 2 Feb 16 @ UQTR'!E25+'Q-Finals Game 3 Feb 19 @ UQTR '!E25</f>
        <v>0</v>
      </c>
      <c r="F25" s="23">
        <f>'Q-Finals Game 1 Feb 13 vs UQTR'!F25+'Q-Finals Game 2 Feb 16 @ UQTR'!F25+'Q-Finals Game 3 Feb 19 @ UQTR '!F25</f>
        <v>0</v>
      </c>
      <c r="G25" s="23">
        <f>'Q-Finals Game 1 Feb 13 vs UQTR'!G25+'Q-Finals Game 2 Feb 16 @ UQTR'!G25+'Q-Finals Game 3 Feb 19 @ UQTR '!G25</f>
        <v>0</v>
      </c>
      <c r="H25" s="23">
        <f>'Q-Finals Game 1 Feb 13 vs UQTR'!H25+'Q-Finals Game 2 Feb 16 @ UQTR'!H25+'Q-Finals Game 3 Feb 19 @ UQTR '!H25</f>
        <v>0</v>
      </c>
      <c r="I25" s="23">
        <f>'Q-Finals Game 1 Feb 13 vs UQTR'!I25+'Q-Finals Game 2 Feb 16 @ UQTR'!I25+'Q-Finals Game 3 Feb 19 @ UQTR '!I25</f>
        <v>0</v>
      </c>
      <c r="J25" s="23">
        <f>'Q-Finals Game 1 Feb 13 vs UQTR'!J25+'Q-Finals Game 2 Feb 16 @ UQTR'!J25+'Q-Finals Game 3 Feb 19 @ UQTR '!J25</f>
        <v>0</v>
      </c>
      <c r="K25" s="32" t="e">
        <f t="shared" si="2"/>
        <v>#DIV/0!</v>
      </c>
      <c r="L25" s="67" t="e">
        <f t="shared" si="3"/>
        <v>#DIV/0!</v>
      </c>
      <c r="M25" s="23">
        <f>'Q-Finals Game 1 Feb 13 vs UQTR'!M25+'Q-Finals Game 2 Feb 16 @ UQTR'!M25+'Q-Finals Game 3 Feb 19 @ UQTR '!M25</f>
        <v>0</v>
      </c>
      <c r="N25" s="23">
        <f>'Q-Finals Game 1 Feb 13 vs UQTR'!N25+'Q-Finals Game 2 Feb 16 @ UQTR'!N25+'Q-Finals Game 3 Feb 19 @ UQTR '!N25</f>
        <v>0</v>
      </c>
      <c r="O25" s="23">
        <f>'Q-Finals Game 1 Feb 13 vs UQTR'!O25+'Q-Finals Game 2 Feb 16 @ UQTR'!O25+'Q-Finals Game 3 Feb 19 @ UQTR '!O25</f>
        <v>0</v>
      </c>
      <c r="P25" s="23">
        <f>'Q-Finals Game 1 Feb 13 vs UQTR'!P25+'Q-Finals Game 2 Feb 16 @ UQTR'!P25+'Q-Finals Game 3 Feb 19 @ UQTR '!P25</f>
        <v>0</v>
      </c>
      <c r="Q25" s="23">
        <f>'Q-Finals Game 1 Feb 13 vs UQTR'!Q25+'Q-Finals Game 2 Feb 16 @ UQTR'!Q25+'Q-Finals Game 3 Feb 19 @ UQTR '!Q25</f>
        <v>0</v>
      </c>
      <c r="R25" s="23">
        <f>'Q-Finals Game 1 Feb 13 vs UQTR'!R25+'Q-Finals Game 2 Feb 16 @ UQTR'!R25+'Q-Finals Game 3 Feb 19 @ UQTR '!R25</f>
        <v>0</v>
      </c>
      <c r="S25" s="23">
        <f>'Q-Finals Game 1 Feb 13 vs UQTR'!S25+'Q-Finals Game 2 Feb 16 @ UQTR'!S25+'Q-Finals Game 3 Feb 19 @ UQTR '!S25</f>
        <v>0</v>
      </c>
      <c r="T25" s="23">
        <f>'Q-Finals Game 1 Feb 13 vs UQTR'!T25+'Q-Finals Game 2 Feb 16 @ UQTR'!T25+'Q-Finals Game 3 Feb 19 @ UQTR '!T25</f>
        <v>0</v>
      </c>
      <c r="U25" s="23">
        <f t="shared" si="1"/>
        <v>0</v>
      </c>
      <c r="V25" s="34" t="e">
        <f t="shared" si="4"/>
        <v>#DIV/0!</v>
      </c>
      <c r="W25" s="3"/>
    </row>
    <row r="26" spans="1:23" ht="16.5" customHeight="1">
      <c r="A26" s="12"/>
      <c r="B26" s="13"/>
      <c r="C26" s="23">
        <f>'Q-Finals Game 1 Feb 13 vs UQTR'!C26+'Q-Finals Game 2 Feb 16 @ UQTR'!C26+'Q-Finals Game 3 Feb 19 @ UQTR '!C26</f>
        <v>0</v>
      </c>
      <c r="D26" s="23">
        <f>'Q-Finals Game 1 Feb 13 vs UQTR'!D26+'Q-Finals Game 2 Feb 16 @ UQTR'!D26+'Q-Finals Game 3 Feb 19 @ UQTR '!D26</f>
        <v>0</v>
      </c>
      <c r="E26" s="23">
        <f>'Q-Finals Game 1 Feb 13 vs UQTR'!E26+'Q-Finals Game 2 Feb 16 @ UQTR'!E26+'Q-Finals Game 3 Feb 19 @ UQTR '!E26</f>
        <v>0</v>
      </c>
      <c r="F26" s="23">
        <f>'Q-Finals Game 1 Feb 13 vs UQTR'!F26+'Q-Finals Game 2 Feb 16 @ UQTR'!F26+'Q-Finals Game 3 Feb 19 @ UQTR '!F26</f>
        <v>0</v>
      </c>
      <c r="G26" s="23">
        <f>'Q-Finals Game 1 Feb 13 vs UQTR'!G26+'Q-Finals Game 2 Feb 16 @ UQTR'!G26+'Q-Finals Game 3 Feb 19 @ UQTR '!G26</f>
        <v>0</v>
      </c>
      <c r="H26" s="23">
        <f>'Q-Finals Game 1 Feb 13 vs UQTR'!H26+'Q-Finals Game 2 Feb 16 @ UQTR'!H26+'Q-Finals Game 3 Feb 19 @ UQTR '!H26</f>
        <v>0</v>
      </c>
      <c r="I26" s="23">
        <f>'Q-Finals Game 1 Feb 13 vs UQTR'!I26+'Q-Finals Game 2 Feb 16 @ UQTR'!I26+'Q-Finals Game 3 Feb 19 @ UQTR '!I26</f>
        <v>0</v>
      </c>
      <c r="J26" s="23">
        <f>'Q-Finals Game 1 Feb 13 vs UQTR'!J26+'Q-Finals Game 2 Feb 16 @ UQTR'!J26+'Q-Finals Game 3 Feb 19 @ UQTR '!J26</f>
        <v>0</v>
      </c>
      <c r="K26" s="32" t="e">
        <f t="shared" si="2"/>
        <v>#DIV/0!</v>
      </c>
      <c r="L26" s="67" t="e">
        <f t="shared" si="3"/>
        <v>#DIV/0!</v>
      </c>
      <c r="M26" s="23">
        <f>'Q-Finals Game 1 Feb 13 vs UQTR'!M26+'Q-Finals Game 2 Feb 16 @ UQTR'!M26+'Q-Finals Game 3 Feb 19 @ UQTR '!M26</f>
        <v>0</v>
      </c>
      <c r="N26" s="23">
        <f>'Q-Finals Game 1 Feb 13 vs UQTR'!N26+'Q-Finals Game 2 Feb 16 @ UQTR'!N26+'Q-Finals Game 3 Feb 19 @ UQTR '!N26</f>
        <v>0</v>
      </c>
      <c r="O26" s="23">
        <f>'Q-Finals Game 1 Feb 13 vs UQTR'!O26+'Q-Finals Game 2 Feb 16 @ UQTR'!O26+'Q-Finals Game 3 Feb 19 @ UQTR '!O26</f>
        <v>0</v>
      </c>
      <c r="P26" s="23">
        <f>'Q-Finals Game 1 Feb 13 vs UQTR'!P26+'Q-Finals Game 2 Feb 16 @ UQTR'!P26+'Q-Finals Game 3 Feb 19 @ UQTR '!P26</f>
        <v>0</v>
      </c>
      <c r="Q26" s="23">
        <f>'Q-Finals Game 1 Feb 13 vs UQTR'!Q26+'Q-Finals Game 2 Feb 16 @ UQTR'!Q26+'Q-Finals Game 3 Feb 19 @ UQTR '!Q26</f>
        <v>0</v>
      </c>
      <c r="R26" s="23">
        <f>'Q-Finals Game 1 Feb 13 vs UQTR'!R26+'Q-Finals Game 2 Feb 16 @ UQTR'!R26+'Q-Finals Game 3 Feb 19 @ UQTR '!R26</f>
        <v>0</v>
      </c>
      <c r="S26" s="23">
        <f>'Q-Finals Game 1 Feb 13 vs UQTR'!S26+'Q-Finals Game 2 Feb 16 @ UQTR'!S26+'Q-Finals Game 3 Feb 19 @ UQTR '!S26</f>
        <v>0</v>
      </c>
      <c r="T26" s="23">
        <f>'Q-Finals Game 1 Feb 13 vs UQTR'!T26+'Q-Finals Game 2 Feb 16 @ UQTR'!T26+'Q-Finals Game 3 Feb 19 @ UQTR '!T26</f>
        <v>0</v>
      </c>
      <c r="U26" s="23">
        <f t="shared" si="1"/>
        <v>0</v>
      </c>
      <c r="V26" s="34" t="e">
        <f t="shared" si="4"/>
        <v>#DIV/0!</v>
      </c>
      <c r="W26" s="3"/>
    </row>
    <row r="27" spans="1:23" ht="16.5" customHeight="1">
      <c r="A27" s="12"/>
      <c r="B27" s="13"/>
      <c r="C27" s="23">
        <f>'Q-Finals Game 1 Feb 13 vs UQTR'!C27+'Q-Finals Game 2 Feb 16 @ UQTR'!C27+'Q-Finals Game 3 Feb 19 @ UQTR '!C27</f>
        <v>0</v>
      </c>
      <c r="D27" s="23">
        <f>'Q-Finals Game 1 Feb 13 vs UQTR'!D27+'Q-Finals Game 2 Feb 16 @ UQTR'!D27+'Q-Finals Game 3 Feb 19 @ UQTR '!D27</f>
        <v>0</v>
      </c>
      <c r="E27" s="23">
        <f>'Q-Finals Game 1 Feb 13 vs UQTR'!E27+'Q-Finals Game 2 Feb 16 @ UQTR'!E27+'Q-Finals Game 3 Feb 19 @ UQTR '!E27</f>
        <v>0</v>
      </c>
      <c r="F27" s="23">
        <f>'Q-Finals Game 1 Feb 13 vs UQTR'!F27+'Q-Finals Game 2 Feb 16 @ UQTR'!F27+'Q-Finals Game 3 Feb 19 @ UQTR '!F27</f>
        <v>0</v>
      </c>
      <c r="G27" s="23">
        <f>'Q-Finals Game 1 Feb 13 vs UQTR'!G27+'Q-Finals Game 2 Feb 16 @ UQTR'!G27+'Q-Finals Game 3 Feb 19 @ UQTR '!G27</f>
        <v>0</v>
      </c>
      <c r="H27" s="23">
        <f>'Q-Finals Game 1 Feb 13 vs UQTR'!H27+'Q-Finals Game 2 Feb 16 @ UQTR'!H27+'Q-Finals Game 3 Feb 19 @ UQTR '!H27</f>
        <v>0</v>
      </c>
      <c r="I27" s="23">
        <f>'Q-Finals Game 1 Feb 13 vs UQTR'!I27+'Q-Finals Game 2 Feb 16 @ UQTR'!I27+'Q-Finals Game 3 Feb 19 @ UQTR '!I27</f>
        <v>0</v>
      </c>
      <c r="J27" s="23">
        <f>'Q-Finals Game 1 Feb 13 vs UQTR'!J27+'Q-Finals Game 2 Feb 16 @ UQTR'!J27+'Q-Finals Game 3 Feb 19 @ UQTR '!J27</f>
        <v>0</v>
      </c>
      <c r="K27" s="32" t="e">
        <f t="shared" si="2"/>
        <v>#DIV/0!</v>
      </c>
      <c r="L27" s="67" t="e">
        <f t="shared" si="3"/>
        <v>#DIV/0!</v>
      </c>
      <c r="M27" s="23">
        <f>'Q-Finals Game 1 Feb 13 vs UQTR'!M27+'Q-Finals Game 2 Feb 16 @ UQTR'!M27+'Q-Finals Game 3 Feb 19 @ UQTR '!M27</f>
        <v>0</v>
      </c>
      <c r="N27" s="23">
        <f>'Q-Finals Game 1 Feb 13 vs UQTR'!N27+'Q-Finals Game 2 Feb 16 @ UQTR'!N27+'Q-Finals Game 3 Feb 19 @ UQTR '!N27</f>
        <v>0</v>
      </c>
      <c r="O27" s="23">
        <f>'Q-Finals Game 1 Feb 13 vs UQTR'!O27+'Q-Finals Game 2 Feb 16 @ UQTR'!O27+'Q-Finals Game 3 Feb 19 @ UQTR '!O27</f>
        <v>0</v>
      </c>
      <c r="P27" s="23">
        <f>'Q-Finals Game 1 Feb 13 vs UQTR'!P27+'Q-Finals Game 2 Feb 16 @ UQTR'!P27+'Q-Finals Game 3 Feb 19 @ UQTR '!P27</f>
        <v>0</v>
      </c>
      <c r="Q27" s="23">
        <f>'Q-Finals Game 1 Feb 13 vs UQTR'!Q27+'Q-Finals Game 2 Feb 16 @ UQTR'!Q27+'Q-Finals Game 3 Feb 19 @ UQTR '!Q27</f>
        <v>0</v>
      </c>
      <c r="R27" s="23">
        <f>'Q-Finals Game 1 Feb 13 vs UQTR'!R27+'Q-Finals Game 2 Feb 16 @ UQTR'!R27+'Q-Finals Game 3 Feb 19 @ UQTR '!R27</f>
        <v>0</v>
      </c>
      <c r="S27" s="23">
        <f>'Q-Finals Game 1 Feb 13 vs UQTR'!S27+'Q-Finals Game 2 Feb 16 @ UQTR'!S27+'Q-Finals Game 3 Feb 19 @ UQTR '!S27</f>
        <v>0</v>
      </c>
      <c r="T27" s="23">
        <f>'Q-Finals Game 1 Feb 13 vs UQTR'!T27+'Q-Finals Game 2 Feb 16 @ UQTR'!T27+'Q-Finals Game 3 Feb 19 @ UQTR '!T27</f>
        <v>0</v>
      </c>
      <c r="U27" s="23">
        <f t="shared" si="1"/>
        <v>0</v>
      </c>
      <c r="V27" s="34" t="e">
        <f t="shared" si="4"/>
        <v>#DIV/0!</v>
      </c>
      <c r="W27" s="3"/>
    </row>
    <row r="28" spans="1:23" ht="16.5" customHeight="1">
      <c r="A28" s="12"/>
      <c r="B28" s="13"/>
      <c r="C28" s="23">
        <f>'Q-Finals Game 1 Feb 13 vs UQTR'!C28+'Q-Finals Game 2 Feb 16 @ UQTR'!C28+'Q-Finals Game 3 Feb 19 @ UQTR '!C28</f>
        <v>0</v>
      </c>
      <c r="D28" s="23">
        <f>'Q-Finals Game 1 Feb 13 vs UQTR'!D28+'Q-Finals Game 2 Feb 16 @ UQTR'!D28+'Q-Finals Game 3 Feb 19 @ UQTR '!D28</f>
        <v>0</v>
      </c>
      <c r="E28" s="23">
        <f>'Q-Finals Game 1 Feb 13 vs UQTR'!E28+'Q-Finals Game 2 Feb 16 @ UQTR'!E28+'Q-Finals Game 3 Feb 19 @ UQTR '!E28</f>
        <v>0</v>
      </c>
      <c r="F28" s="23">
        <f>'Q-Finals Game 1 Feb 13 vs UQTR'!F28+'Q-Finals Game 2 Feb 16 @ UQTR'!F28+'Q-Finals Game 3 Feb 19 @ UQTR '!F28</f>
        <v>0</v>
      </c>
      <c r="G28" s="23">
        <f>'Q-Finals Game 1 Feb 13 vs UQTR'!G28+'Q-Finals Game 2 Feb 16 @ UQTR'!G28+'Q-Finals Game 3 Feb 19 @ UQTR '!G28</f>
        <v>0</v>
      </c>
      <c r="H28" s="23">
        <f>'Q-Finals Game 1 Feb 13 vs UQTR'!H28+'Q-Finals Game 2 Feb 16 @ UQTR'!H28+'Q-Finals Game 3 Feb 19 @ UQTR '!H28</f>
        <v>0</v>
      </c>
      <c r="I28" s="23">
        <f>'Q-Finals Game 1 Feb 13 vs UQTR'!I28+'Q-Finals Game 2 Feb 16 @ UQTR'!I28+'Q-Finals Game 3 Feb 19 @ UQTR '!I28</f>
        <v>0</v>
      </c>
      <c r="J28" s="23">
        <f>'Q-Finals Game 1 Feb 13 vs UQTR'!J28+'Q-Finals Game 2 Feb 16 @ UQTR'!J28+'Q-Finals Game 3 Feb 19 @ UQTR '!J28</f>
        <v>0</v>
      </c>
      <c r="K28" s="32" t="e">
        <f t="shared" si="2"/>
        <v>#DIV/0!</v>
      </c>
      <c r="L28" s="67" t="e">
        <f t="shared" si="3"/>
        <v>#DIV/0!</v>
      </c>
      <c r="M28" s="23">
        <f>'Q-Finals Game 1 Feb 13 vs UQTR'!M28+'Q-Finals Game 2 Feb 16 @ UQTR'!M28+'Q-Finals Game 3 Feb 19 @ UQTR '!M28</f>
        <v>0</v>
      </c>
      <c r="N28" s="23">
        <f>'Q-Finals Game 1 Feb 13 vs UQTR'!N28+'Q-Finals Game 2 Feb 16 @ UQTR'!N28+'Q-Finals Game 3 Feb 19 @ UQTR '!N28</f>
        <v>0</v>
      </c>
      <c r="O28" s="23">
        <f>'Q-Finals Game 1 Feb 13 vs UQTR'!O28+'Q-Finals Game 2 Feb 16 @ UQTR'!O28+'Q-Finals Game 3 Feb 19 @ UQTR '!O28</f>
        <v>0</v>
      </c>
      <c r="P28" s="23">
        <f>'Q-Finals Game 1 Feb 13 vs UQTR'!P28+'Q-Finals Game 2 Feb 16 @ UQTR'!P28+'Q-Finals Game 3 Feb 19 @ UQTR '!P28</f>
        <v>0</v>
      </c>
      <c r="Q28" s="23">
        <f>'Q-Finals Game 1 Feb 13 vs UQTR'!Q28+'Q-Finals Game 2 Feb 16 @ UQTR'!Q28+'Q-Finals Game 3 Feb 19 @ UQTR '!Q28</f>
        <v>0</v>
      </c>
      <c r="R28" s="23">
        <f>'Q-Finals Game 1 Feb 13 vs UQTR'!R28+'Q-Finals Game 2 Feb 16 @ UQTR'!R28+'Q-Finals Game 3 Feb 19 @ UQTR '!R28</f>
        <v>0</v>
      </c>
      <c r="S28" s="23">
        <f>'Q-Finals Game 1 Feb 13 vs UQTR'!S28+'Q-Finals Game 2 Feb 16 @ UQTR'!S28+'Q-Finals Game 3 Feb 19 @ UQTR '!S28</f>
        <v>0</v>
      </c>
      <c r="T28" s="23">
        <f>'Q-Finals Game 1 Feb 13 vs UQTR'!T28+'Q-Finals Game 2 Feb 16 @ UQTR'!T28+'Q-Finals Game 3 Feb 19 @ UQTR '!T28</f>
        <v>0</v>
      </c>
      <c r="U28" s="23">
        <f t="shared" si="1"/>
        <v>0</v>
      </c>
      <c r="V28" s="34" t="e">
        <f t="shared" si="4"/>
        <v>#DIV/0!</v>
      </c>
      <c r="W28" s="3"/>
    </row>
    <row r="29" spans="1:23" ht="16.5" customHeight="1">
      <c r="A29" s="12"/>
      <c r="B29" s="13"/>
      <c r="C29" s="23">
        <f>'Q-Finals Game 1 Feb 13 vs UQTR'!C29+'Q-Finals Game 2 Feb 16 @ UQTR'!C29+'Q-Finals Game 3 Feb 19 @ UQTR '!C29</f>
        <v>0</v>
      </c>
      <c r="D29" s="23">
        <f>'Q-Finals Game 1 Feb 13 vs UQTR'!D29+'Q-Finals Game 2 Feb 16 @ UQTR'!D29+'Q-Finals Game 3 Feb 19 @ UQTR '!D29</f>
        <v>0</v>
      </c>
      <c r="E29" s="23">
        <f>'Q-Finals Game 1 Feb 13 vs UQTR'!E29+'Q-Finals Game 2 Feb 16 @ UQTR'!E29+'Q-Finals Game 3 Feb 19 @ UQTR '!E29</f>
        <v>0</v>
      </c>
      <c r="F29" s="23">
        <f>'Q-Finals Game 1 Feb 13 vs UQTR'!F29+'Q-Finals Game 2 Feb 16 @ UQTR'!F29+'Q-Finals Game 3 Feb 19 @ UQTR '!F29</f>
        <v>0</v>
      </c>
      <c r="G29" s="23">
        <f>'Q-Finals Game 1 Feb 13 vs UQTR'!G29+'Q-Finals Game 2 Feb 16 @ UQTR'!G29+'Q-Finals Game 3 Feb 19 @ UQTR '!G29</f>
        <v>0</v>
      </c>
      <c r="H29" s="23">
        <f>'Q-Finals Game 1 Feb 13 vs UQTR'!H29+'Q-Finals Game 2 Feb 16 @ UQTR'!H29+'Q-Finals Game 3 Feb 19 @ UQTR '!H29</f>
        <v>0</v>
      </c>
      <c r="I29" s="23">
        <f>'Q-Finals Game 1 Feb 13 vs UQTR'!I29+'Q-Finals Game 2 Feb 16 @ UQTR'!I29+'Q-Finals Game 3 Feb 19 @ UQTR '!I29</f>
        <v>0</v>
      </c>
      <c r="J29" s="23">
        <f>'Q-Finals Game 1 Feb 13 vs UQTR'!J29+'Q-Finals Game 2 Feb 16 @ UQTR'!J29+'Q-Finals Game 3 Feb 19 @ UQTR '!J29</f>
        <v>0</v>
      </c>
      <c r="K29" s="32" t="e">
        <f t="shared" si="2"/>
        <v>#DIV/0!</v>
      </c>
      <c r="L29" s="67" t="e">
        <f t="shared" si="3"/>
        <v>#DIV/0!</v>
      </c>
      <c r="M29" s="23">
        <f>'Q-Finals Game 1 Feb 13 vs UQTR'!M29+'Q-Finals Game 2 Feb 16 @ UQTR'!M29+'Q-Finals Game 3 Feb 19 @ UQTR '!M29</f>
        <v>0</v>
      </c>
      <c r="N29" s="23">
        <f>'Q-Finals Game 1 Feb 13 vs UQTR'!N29+'Q-Finals Game 2 Feb 16 @ UQTR'!N29+'Q-Finals Game 3 Feb 19 @ UQTR '!N29</f>
        <v>0</v>
      </c>
      <c r="O29" s="23">
        <f>'Q-Finals Game 1 Feb 13 vs UQTR'!O29+'Q-Finals Game 2 Feb 16 @ UQTR'!O29+'Q-Finals Game 3 Feb 19 @ UQTR '!O29</f>
        <v>0</v>
      </c>
      <c r="P29" s="23">
        <f>'Q-Finals Game 1 Feb 13 vs UQTR'!P29+'Q-Finals Game 2 Feb 16 @ UQTR'!P29+'Q-Finals Game 3 Feb 19 @ UQTR '!P29</f>
        <v>0</v>
      </c>
      <c r="Q29" s="23">
        <f>'Q-Finals Game 1 Feb 13 vs UQTR'!Q29+'Q-Finals Game 2 Feb 16 @ UQTR'!Q29+'Q-Finals Game 3 Feb 19 @ UQTR '!Q29</f>
        <v>0</v>
      </c>
      <c r="R29" s="23">
        <f>'Q-Finals Game 1 Feb 13 vs UQTR'!R29+'Q-Finals Game 2 Feb 16 @ UQTR'!R29+'Q-Finals Game 3 Feb 19 @ UQTR '!R29</f>
        <v>0</v>
      </c>
      <c r="S29" s="23">
        <f>'Q-Finals Game 1 Feb 13 vs UQTR'!S29+'Q-Finals Game 2 Feb 16 @ UQTR'!S29+'Q-Finals Game 3 Feb 19 @ UQTR '!S29</f>
        <v>0</v>
      </c>
      <c r="T29" s="23">
        <f>'Q-Finals Game 1 Feb 13 vs UQTR'!T29+'Q-Finals Game 2 Feb 16 @ UQTR'!T29+'Q-Finals Game 3 Feb 19 @ UQTR '!T29</f>
        <v>0</v>
      </c>
      <c r="U29" s="23">
        <f t="shared" si="1"/>
        <v>0</v>
      </c>
      <c r="V29" s="34" t="e">
        <f t="shared" si="4"/>
        <v>#DIV/0!</v>
      </c>
      <c r="W29" s="3"/>
    </row>
    <row r="30" spans="1:23" ht="16.5" customHeight="1">
      <c r="A30" s="12"/>
      <c r="B30" s="13"/>
      <c r="C30" s="23">
        <f>'Q-Finals Game 1 Feb 13 vs UQTR'!C30+'Q-Finals Game 2 Feb 16 @ UQTR'!C30+'Q-Finals Game 3 Feb 19 @ UQTR '!C30</f>
        <v>0</v>
      </c>
      <c r="D30" s="23">
        <f>'Q-Finals Game 1 Feb 13 vs UQTR'!D30+'Q-Finals Game 2 Feb 16 @ UQTR'!D30+'Q-Finals Game 3 Feb 19 @ UQTR '!D30</f>
        <v>0</v>
      </c>
      <c r="E30" s="23">
        <f>'Q-Finals Game 1 Feb 13 vs UQTR'!E30+'Q-Finals Game 2 Feb 16 @ UQTR'!E30+'Q-Finals Game 3 Feb 19 @ UQTR '!E30</f>
        <v>0</v>
      </c>
      <c r="F30" s="23">
        <f>'Q-Finals Game 1 Feb 13 vs UQTR'!F30+'Q-Finals Game 2 Feb 16 @ UQTR'!F30+'Q-Finals Game 3 Feb 19 @ UQTR '!F30</f>
        <v>0</v>
      </c>
      <c r="G30" s="23">
        <f>'Q-Finals Game 1 Feb 13 vs UQTR'!G30+'Q-Finals Game 2 Feb 16 @ UQTR'!G30+'Q-Finals Game 3 Feb 19 @ UQTR '!G30</f>
        <v>0</v>
      </c>
      <c r="H30" s="23">
        <f>'Q-Finals Game 1 Feb 13 vs UQTR'!H30+'Q-Finals Game 2 Feb 16 @ UQTR'!H30+'Q-Finals Game 3 Feb 19 @ UQTR '!H30</f>
        <v>0</v>
      </c>
      <c r="I30" s="23">
        <f>'Q-Finals Game 1 Feb 13 vs UQTR'!I30+'Q-Finals Game 2 Feb 16 @ UQTR'!I30+'Q-Finals Game 3 Feb 19 @ UQTR '!I30</f>
        <v>0</v>
      </c>
      <c r="J30" s="23">
        <f>'Q-Finals Game 1 Feb 13 vs UQTR'!J30+'Q-Finals Game 2 Feb 16 @ UQTR'!J30+'Q-Finals Game 3 Feb 19 @ UQTR '!J30</f>
        <v>0</v>
      </c>
      <c r="K30" s="32" t="e">
        <f t="shared" si="2"/>
        <v>#DIV/0!</v>
      </c>
      <c r="L30" s="67" t="e">
        <f t="shared" si="3"/>
        <v>#DIV/0!</v>
      </c>
      <c r="M30" s="23">
        <f>'Q-Finals Game 1 Feb 13 vs UQTR'!M30+'Q-Finals Game 2 Feb 16 @ UQTR'!M30+'Q-Finals Game 3 Feb 19 @ UQTR '!M30</f>
        <v>0</v>
      </c>
      <c r="N30" s="23">
        <f>'Q-Finals Game 1 Feb 13 vs UQTR'!N30+'Q-Finals Game 2 Feb 16 @ UQTR'!N30+'Q-Finals Game 3 Feb 19 @ UQTR '!N30</f>
        <v>0</v>
      </c>
      <c r="O30" s="23">
        <f>'Q-Finals Game 1 Feb 13 vs UQTR'!O30+'Q-Finals Game 2 Feb 16 @ UQTR'!O30+'Q-Finals Game 3 Feb 19 @ UQTR '!O30</f>
        <v>0</v>
      </c>
      <c r="P30" s="23">
        <f>'Q-Finals Game 1 Feb 13 vs UQTR'!P30+'Q-Finals Game 2 Feb 16 @ UQTR'!P30+'Q-Finals Game 3 Feb 19 @ UQTR '!P30</f>
        <v>0</v>
      </c>
      <c r="Q30" s="23">
        <f>'Q-Finals Game 1 Feb 13 vs UQTR'!Q30+'Q-Finals Game 2 Feb 16 @ UQTR'!Q30+'Q-Finals Game 3 Feb 19 @ UQTR '!Q30</f>
        <v>0</v>
      </c>
      <c r="R30" s="23">
        <f>'Q-Finals Game 1 Feb 13 vs UQTR'!R30+'Q-Finals Game 2 Feb 16 @ UQTR'!R30+'Q-Finals Game 3 Feb 19 @ UQTR '!R30</f>
        <v>0</v>
      </c>
      <c r="S30" s="23">
        <f>'Q-Finals Game 1 Feb 13 vs UQTR'!S30+'Q-Finals Game 2 Feb 16 @ UQTR'!S30+'Q-Finals Game 3 Feb 19 @ UQTR '!S30</f>
        <v>0</v>
      </c>
      <c r="T30" s="23">
        <f>'Q-Finals Game 1 Feb 13 vs UQTR'!T30+'Q-Finals Game 2 Feb 16 @ UQTR'!T30+'Q-Finals Game 3 Feb 19 @ UQTR '!T30</f>
        <v>0</v>
      </c>
      <c r="U30" s="23">
        <f t="shared" si="1"/>
        <v>0</v>
      </c>
      <c r="V30" s="34" t="e">
        <f t="shared" si="4"/>
        <v>#DIV/0!</v>
      </c>
      <c r="W30" s="3"/>
    </row>
    <row r="31" spans="1:23" ht="16.5" customHeight="1">
      <c r="A31" s="12"/>
      <c r="B31" s="13"/>
      <c r="C31" s="23">
        <f>'Q-Finals Game 1 Feb 13 vs UQTR'!C31+'Q-Finals Game 2 Feb 16 @ UQTR'!C31+'Q-Finals Game 3 Feb 19 @ UQTR '!C31</f>
        <v>0</v>
      </c>
      <c r="D31" s="23">
        <f>'Q-Finals Game 1 Feb 13 vs UQTR'!D31+'Q-Finals Game 2 Feb 16 @ UQTR'!D31+'Q-Finals Game 3 Feb 19 @ UQTR '!D31</f>
        <v>0</v>
      </c>
      <c r="E31" s="23">
        <f>'Q-Finals Game 1 Feb 13 vs UQTR'!E31+'Q-Finals Game 2 Feb 16 @ UQTR'!E31+'Q-Finals Game 3 Feb 19 @ UQTR '!E31</f>
        <v>0</v>
      </c>
      <c r="F31" s="23">
        <f>'Q-Finals Game 1 Feb 13 vs UQTR'!F31+'Q-Finals Game 2 Feb 16 @ UQTR'!F31+'Q-Finals Game 3 Feb 19 @ UQTR '!F31</f>
        <v>0</v>
      </c>
      <c r="G31" s="23">
        <f>'Q-Finals Game 1 Feb 13 vs UQTR'!G31+'Q-Finals Game 2 Feb 16 @ UQTR'!G31+'Q-Finals Game 3 Feb 19 @ UQTR '!G31</f>
        <v>0</v>
      </c>
      <c r="H31" s="23">
        <f>'Q-Finals Game 1 Feb 13 vs UQTR'!H31+'Q-Finals Game 2 Feb 16 @ UQTR'!H31+'Q-Finals Game 3 Feb 19 @ UQTR '!H31</f>
        <v>0</v>
      </c>
      <c r="I31" s="23">
        <f>'Q-Finals Game 1 Feb 13 vs UQTR'!I31+'Q-Finals Game 2 Feb 16 @ UQTR'!I31+'Q-Finals Game 3 Feb 19 @ UQTR '!I31</f>
        <v>0</v>
      </c>
      <c r="J31" s="23">
        <f>'Q-Finals Game 1 Feb 13 vs UQTR'!J31+'Q-Finals Game 2 Feb 16 @ UQTR'!J31+'Q-Finals Game 3 Feb 19 @ UQTR '!J31</f>
        <v>0</v>
      </c>
      <c r="K31" s="32" t="e">
        <f t="shared" si="2"/>
        <v>#DIV/0!</v>
      </c>
      <c r="L31" s="67" t="e">
        <f t="shared" si="3"/>
        <v>#DIV/0!</v>
      </c>
      <c r="M31" s="23">
        <f>'Q-Finals Game 1 Feb 13 vs UQTR'!M31+'Q-Finals Game 2 Feb 16 @ UQTR'!M31+'Q-Finals Game 3 Feb 19 @ UQTR '!M31</f>
        <v>0</v>
      </c>
      <c r="N31" s="23">
        <f>'Q-Finals Game 1 Feb 13 vs UQTR'!N31+'Q-Finals Game 2 Feb 16 @ UQTR'!N31+'Q-Finals Game 3 Feb 19 @ UQTR '!N31</f>
        <v>0</v>
      </c>
      <c r="O31" s="23">
        <f>'Q-Finals Game 1 Feb 13 vs UQTR'!O31+'Q-Finals Game 2 Feb 16 @ UQTR'!O31+'Q-Finals Game 3 Feb 19 @ UQTR '!O31</f>
        <v>0</v>
      </c>
      <c r="P31" s="23">
        <f>'Q-Finals Game 1 Feb 13 vs UQTR'!P31+'Q-Finals Game 2 Feb 16 @ UQTR'!P31+'Q-Finals Game 3 Feb 19 @ UQTR '!P31</f>
        <v>0</v>
      </c>
      <c r="Q31" s="23">
        <f>'Q-Finals Game 1 Feb 13 vs UQTR'!Q31+'Q-Finals Game 2 Feb 16 @ UQTR'!Q31+'Q-Finals Game 3 Feb 19 @ UQTR '!Q31</f>
        <v>0</v>
      </c>
      <c r="R31" s="23">
        <f>'Q-Finals Game 1 Feb 13 vs UQTR'!R31+'Q-Finals Game 2 Feb 16 @ UQTR'!R31+'Q-Finals Game 3 Feb 19 @ UQTR '!R31</f>
        <v>0</v>
      </c>
      <c r="S31" s="23">
        <f>'Q-Finals Game 1 Feb 13 vs UQTR'!S31+'Q-Finals Game 2 Feb 16 @ UQTR'!S31+'Q-Finals Game 3 Feb 19 @ UQTR '!S31</f>
        <v>0</v>
      </c>
      <c r="T31" s="23">
        <f>'Q-Finals Game 1 Feb 13 vs UQTR'!T31+'Q-Finals Game 2 Feb 16 @ UQTR'!T31+'Q-Finals Game 3 Feb 19 @ UQTR '!T31</f>
        <v>0</v>
      </c>
      <c r="U31" s="23">
        <f t="shared" si="1"/>
        <v>0</v>
      </c>
      <c r="V31" s="34" t="e">
        <f t="shared" si="4"/>
        <v>#DIV/0!</v>
      </c>
      <c r="W31" s="3"/>
    </row>
    <row r="32" spans="1:23" ht="16.5" customHeight="1">
      <c r="A32" s="12"/>
      <c r="B32" s="13"/>
      <c r="C32" s="23">
        <f>'Q-Finals Game 1 Feb 13 vs UQTR'!C32+'Q-Finals Game 2 Feb 16 @ UQTR'!C32+'Q-Finals Game 3 Feb 19 @ UQTR '!C32</f>
        <v>0</v>
      </c>
      <c r="D32" s="23">
        <f>'Q-Finals Game 1 Feb 13 vs UQTR'!D32+'Q-Finals Game 2 Feb 16 @ UQTR'!D32+'Q-Finals Game 3 Feb 19 @ UQTR '!D32</f>
        <v>0</v>
      </c>
      <c r="E32" s="23">
        <f>'Q-Finals Game 1 Feb 13 vs UQTR'!E32+'Q-Finals Game 2 Feb 16 @ UQTR'!E32+'Q-Finals Game 3 Feb 19 @ UQTR '!E32</f>
        <v>0</v>
      </c>
      <c r="F32" s="23">
        <f>'Q-Finals Game 1 Feb 13 vs UQTR'!F32+'Q-Finals Game 2 Feb 16 @ UQTR'!F32+'Q-Finals Game 3 Feb 19 @ UQTR '!F32</f>
        <v>0</v>
      </c>
      <c r="G32" s="23">
        <f>'Q-Finals Game 1 Feb 13 vs UQTR'!G32+'Q-Finals Game 2 Feb 16 @ UQTR'!G32+'Q-Finals Game 3 Feb 19 @ UQTR '!G32</f>
        <v>0</v>
      </c>
      <c r="H32" s="23">
        <f>'Q-Finals Game 1 Feb 13 vs UQTR'!H32+'Q-Finals Game 2 Feb 16 @ UQTR'!H32+'Q-Finals Game 3 Feb 19 @ UQTR '!H32</f>
        <v>0</v>
      </c>
      <c r="I32" s="23">
        <f>'Q-Finals Game 1 Feb 13 vs UQTR'!I32+'Q-Finals Game 2 Feb 16 @ UQTR'!I32+'Q-Finals Game 3 Feb 19 @ UQTR '!I32</f>
        <v>0</v>
      </c>
      <c r="J32" s="23">
        <f>'Q-Finals Game 1 Feb 13 vs UQTR'!J32+'Q-Finals Game 2 Feb 16 @ UQTR'!J32+'Q-Finals Game 3 Feb 19 @ UQTR '!J32</f>
        <v>0</v>
      </c>
      <c r="K32" s="32" t="e">
        <f t="shared" si="2"/>
        <v>#DIV/0!</v>
      </c>
      <c r="L32" s="67" t="e">
        <f t="shared" si="3"/>
        <v>#DIV/0!</v>
      </c>
      <c r="M32" s="23">
        <f>'Q-Finals Game 1 Feb 13 vs UQTR'!M32+'Q-Finals Game 2 Feb 16 @ UQTR'!M32+'Q-Finals Game 3 Feb 19 @ UQTR '!M32</f>
        <v>0</v>
      </c>
      <c r="N32" s="23">
        <f>'Q-Finals Game 1 Feb 13 vs UQTR'!N32+'Q-Finals Game 2 Feb 16 @ UQTR'!N32+'Q-Finals Game 3 Feb 19 @ UQTR '!N32</f>
        <v>0</v>
      </c>
      <c r="O32" s="23">
        <f>'Q-Finals Game 1 Feb 13 vs UQTR'!O32+'Q-Finals Game 2 Feb 16 @ UQTR'!O32+'Q-Finals Game 3 Feb 19 @ UQTR '!O32</f>
        <v>0</v>
      </c>
      <c r="P32" s="23">
        <f>'Q-Finals Game 1 Feb 13 vs UQTR'!P32+'Q-Finals Game 2 Feb 16 @ UQTR'!P32+'Q-Finals Game 3 Feb 19 @ UQTR '!P32</f>
        <v>0</v>
      </c>
      <c r="Q32" s="23">
        <f>'Q-Finals Game 1 Feb 13 vs UQTR'!Q32+'Q-Finals Game 2 Feb 16 @ UQTR'!Q32+'Q-Finals Game 3 Feb 19 @ UQTR '!Q32</f>
        <v>0</v>
      </c>
      <c r="R32" s="23">
        <f>'Q-Finals Game 1 Feb 13 vs UQTR'!R32+'Q-Finals Game 2 Feb 16 @ UQTR'!R32+'Q-Finals Game 3 Feb 19 @ UQTR '!R32</f>
        <v>0</v>
      </c>
      <c r="S32" s="23">
        <f>'Q-Finals Game 1 Feb 13 vs UQTR'!S32+'Q-Finals Game 2 Feb 16 @ UQTR'!S32+'Q-Finals Game 3 Feb 19 @ UQTR '!S32</f>
        <v>0</v>
      </c>
      <c r="T32" s="23">
        <f>'Q-Finals Game 1 Feb 13 vs UQTR'!T32+'Q-Finals Game 2 Feb 16 @ UQTR'!T32+'Q-Finals Game 3 Feb 19 @ UQTR '!T32</f>
        <v>0</v>
      </c>
      <c r="U32" s="23">
        <f t="shared" si="1"/>
        <v>0</v>
      </c>
      <c r="V32" s="34" t="e">
        <f t="shared" si="4"/>
        <v>#DIV/0!</v>
      </c>
      <c r="W32" s="3"/>
    </row>
    <row r="33" spans="1:23" ht="16.5" customHeight="1">
      <c r="A33" s="12"/>
      <c r="B33" s="13"/>
      <c r="C33" s="23">
        <f>'Q-Finals Game 1 Feb 13 vs UQTR'!C33+'Q-Finals Game 2 Feb 16 @ UQTR'!C33+'Q-Finals Game 3 Feb 19 @ UQTR '!C33</f>
        <v>0</v>
      </c>
      <c r="D33" s="23">
        <f>'Q-Finals Game 1 Feb 13 vs UQTR'!D33+'Q-Finals Game 2 Feb 16 @ UQTR'!D33+'Q-Finals Game 3 Feb 19 @ UQTR '!D33</f>
        <v>0</v>
      </c>
      <c r="E33" s="23">
        <f>'Q-Finals Game 1 Feb 13 vs UQTR'!E33+'Q-Finals Game 2 Feb 16 @ UQTR'!E33+'Q-Finals Game 3 Feb 19 @ UQTR '!E33</f>
        <v>0</v>
      </c>
      <c r="F33" s="23">
        <f>'Q-Finals Game 1 Feb 13 vs UQTR'!F33+'Q-Finals Game 2 Feb 16 @ UQTR'!F33+'Q-Finals Game 3 Feb 19 @ UQTR '!F33</f>
        <v>0</v>
      </c>
      <c r="G33" s="23">
        <f>'Q-Finals Game 1 Feb 13 vs UQTR'!G33+'Q-Finals Game 2 Feb 16 @ UQTR'!G33+'Q-Finals Game 3 Feb 19 @ UQTR '!G33</f>
        <v>0</v>
      </c>
      <c r="H33" s="23">
        <f>'Q-Finals Game 1 Feb 13 vs UQTR'!H33+'Q-Finals Game 2 Feb 16 @ UQTR'!H33+'Q-Finals Game 3 Feb 19 @ UQTR '!H33</f>
        <v>0</v>
      </c>
      <c r="I33" s="23">
        <f>'Q-Finals Game 1 Feb 13 vs UQTR'!I33+'Q-Finals Game 2 Feb 16 @ UQTR'!I33+'Q-Finals Game 3 Feb 19 @ UQTR '!I33</f>
        <v>0</v>
      </c>
      <c r="J33" s="23">
        <f>'Q-Finals Game 1 Feb 13 vs UQTR'!J33+'Q-Finals Game 2 Feb 16 @ UQTR'!J33+'Q-Finals Game 3 Feb 19 @ UQTR '!J33</f>
        <v>0</v>
      </c>
      <c r="K33" s="32" t="e">
        <f t="shared" si="2"/>
        <v>#DIV/0!</v>
      </c>
      <c r="L33" s="67" t="e">
        <f t="shared" si="3"/>
        <v>#DIV/0!</v>
      </c>
      <c r="M33" s="23">
        <f>'Q-Finals Game 1 Feb 13 vs UQTR'!M33+'Q-Finals Game 2 Feb 16 @ UQTR'!M33+'Q-Finals Game 3 Feb 19 @ UQTR '!M33</f>
        <v>0</v>
      </c>
      <c r="N33" s="23">
        <f>'Q-Finals Game 1 Feb 13 vs UQTR'!N33+'Q-Finals Game 2 Feb 16 @ UQTR'!N33+'Q-Finals Game 3 Feb 19 @ UQTR '!N33</f>
        <v>0</v>
      </c>
      <c r="O33" s="23">
        <f>'Q-Finals Game 1 Feb 13 vs UQTR'!O33+'Q-Finals Game 2 Feb 16 @ UQTR'!O33+'Q-Finals Game 3 Feb 19 @ UQTR '!O33</f>
        <v>0</v>
      </c>
      <c r="P33" s="23">
        <f>'Q-Finals Game 1 Feb 13 vs UQTR'!P33+'Q-Finals Game 2 Feb 16 @ UQTR'!P33+'Q-Finals Game 3 Feb 19 @ UQTR '!P33</f>
        <v>0</v>
      </c>
      <c r="Q33" s="23">
        <f>'Q-Finals Game 1 Feb 13 vs UQTR'!Q33+'Q-Finals Game 2 Feb 16 @ UQTR'!Q33+'Q-Finals Game 3 Feb 19 @ UQTR '!Q33</f>
        <v>0</v>
      </c>
      <c r="R33" s="23">
        <f>'Q-Finals Game 1 Feb 13 vs UQTR'!R33+'Q-Finals Game 2 Feb 16 @ UQTR'!R33+'Q-Finals Game 3 Feb 19 @ UQTR '!R33</f>
        <v>0</v>
      </c>
      <c r="S33" s="23">
        <f>'Q-Finals Game 1 Feb 13 vs UQTR'!S33+'Q-Finals Game 2 Feb 16 @ UQTR'!S33+'Q-Finals Game 3 Feb 19 @ UQTR '!S33</f>
        <v>0</v>
      </c>
      <c r="T33" s="23">
        <f>'Q-Finals Game 1 Feb 13 vs UQTR'!T33+'Q-Finals Game 2 Feb 16 @ UQTR'!T33+'Q-Finals Game 3 Feb 19 @ UQTR '!T33</f>
        <v>0</v>
      </c>
      <c r="U33" s="23">
        <f t="shared" si="1"/>
        <v>0</v>
      </c>
      <c r="V33" s="34" t="e">
        <f t="shared" si="4"/>
        <v>#DIV/0!</v>
      </c>
      <c r="W33" s="3"/>
    </row>
    <row r="34" spans="1:23" ht="16.5" customHeight="1">
      <c r="A34" s="12"/>
      <c r="B34" s="13"/>
      <c r="C34" s="23">
        <f>'Q-Finals Game 1 Feb 13 vs UQTR'!C34+'Q-Finals Game 2 Feb 16 @ UQTR'!C34+'Q-Finals Game 3 Feb 19 @ UQTR '!C34</f>
        <v>0</v>
      </c>
      <c r="D34" s="23">
        <f>'Q-Finals Game 1 Feb 13 vs UQTR'!D34+'Q-Finals Game 2 Feb 16 @ UQTR'!D34+'Q-Finals Game 3 Feb 19 @ UQTR '!D34</f>
        <v>0</v>
      </c>
      <c r="E34" s="23">
        <f>'Q-Finals Game 1 Feb 13 vs UQTR'!E34+'Q-Finals Game 2 Feb 16 @ UQTR'!E34+'Q-Finals Game 3 Feb 19 @ UQTR '!E34</f>
        <v>0</v>
      </c>
      <c r="F34" s="23">
        <f>'Q-Finals Game 1 Feb 13 vs UQTR'!F34+'Q-Finals Game 2 Feb 16 @ UQTR'!F34+'Q-Finals Game 3 Feb 19 @ UQTR '!F34</f>
        <v>0</v>
      </c>
      <c r="G34" s="23">
        <f>'Q-Finals Game 1 Feb 13 vs UQTR'!G34+'Q-Finals Game 2 Feb 16 @ UQTR'!G34+'Q-Finals Game 3 Feb 19 @ UQTR '!G34</f>
        <v>0</v>
      </c>
      <c r="H34" s="23">
        <f>'Q-Finals Game 1 Feb 13 vs UQTR'!H34+'Q-Finals Game 2 Feb 16 @ UQTR'!H34+'Q-Finals Game 3 Feb 19 @ UQTR '!H34</f>
        <v>0</v>
      </c>
      <c r="I34" s="23">
        <f>'Q-Finals Game 1 Feb 13 vs UQTR'!I34+'Q-Finals Game 2 Feb 16 @ UQTR'!I34+'Q-Finals Game 3 Feb 19 @ UQTR '!I34</f>
        <v>0</v>
      </c>
      <c r="J34" s="23">
        <f>'Q-Finals Game 1 Feb 13 vs UQTR'!J34+'Q-Finals Game 2 Feb 16 @ UQTR'!J34+'Q-Finals Game 3 Feb 19 @ UQTR '!J34</f>
        <v>0</v>
      </c>
      <c r="K34" s="23" t="e">
        <f>'Oct 9 vs Concordia'!K35+'Oct 10 vs UQTR'!K34+'Oct 15 vs Guelph'!K34+'Oct 17 @ Western'!K34+'Oct 22 @ Guelph'!K34+'Oct 30 vs York'!K34+'Oct 31 @ Brock'!K34+'Nov 5 @ Laurier'!K34+'Nov 6 vs McGill'!K34+'Nov 13 @ Nipissing'!K34+'Nov 14 @ Laurentian'!K34+'Nov 20 vs Carleton'!K34+'Nov 21 vs RMC'!K34+'Nov 26 vs Laurier'!K34+'Nov 28 @ Waterloo'!K34+'Dec 4 @ UOIT'!K34+'Dec 5 @ Queen''s'!K35+'Jan 6 vs Toronto'!K34+'Jan 8 vs Waterloo'!K34+'Jan 15 @ Lakehead'!K34+'Jan 16 @ Lakehead'!K34+'Jan 21 vs Brock'!K34+'Jan 23 vs Windsor'!K34+'Jan 28 vs Guelph'!K34+'Jan 30 @ Windsor'!K34+'Feb 5 @ York'!K34+'Feb 6 @ Toronto'!K34+'Feb 10 vs Western'!K34</f>
        <v>#DIV/0!</v>
      </c>
      <c r="L34" s="23" t="e">
        <f>'Oct 9 vs Concordia'!L35+'Oct 10 vs UQTR'!L34+'Oct 15 vs Guelph'!L34+'Oct 17 @ Western'!L34+'Oct 22 @ Guelph'!L34+'Oct 30 vs York'!L34+'Oct 31 @ Brock'!L34+'Nov 5 @ Laurier'!L34+'Nov 6 vs McGill'!L34+'Nov 13 @ Nipissing'!L34+'Nov 14 @ Laurentian'!L34+'Nov 20 vs Carleton'!L34+'Nov 21 vs RMC'!L34+'Nov 26 vs Laurier'!L34+'Nov 28 @ Waterloo'!L34+'Dec 4 @ UOIT'!L34+'Dec 5 @ Queen''s'!L35+'Jan 6 vs Toronto'!L34+'Jan 8 vs Waterloo'!L34+'Jan 15 @ Lakehead'!L34+'Jan 16 @ Lakehead'!L34+'Jan 21 vs Brock'!L34+'Jan 23 vs Windsor'!L34+'Jan 28 vs Guelph'!L34+'Jan 30 @ Windsor'!L34+'Feb 5 @ York'!L34+'Feb 6 @ Toronto'!L34+'Feb 10 vs Western'!L34</f>
        <v>#DIV/0!</v>
      </c>
      <c r="M34" s="23">
        <f>'Q-Finals Game 1 Feb 13 vs UQTR'!M34+'Q-Finals Game 2 Feb 16 @ UQTR'!M34+'Q-Finals Game 3 Feb 19 @ UQTR '!M34</f>
        <v>0</v>
      </c>
      <c r="N34" s="23">
        <f>'Q-Finals Game 1 Feb 13 vs UQTR'!N34+'Q-Finals Game 2 Feb 16 @ UQTR'!N34+'Q-Finals Game 3 Feb 19 @ UQTR '!N34</f>
        <v>0</v>
      </c>
      <c r="O34" s="23">
        <f>'Q-Finals Game 1 Feb 13 vs UQTR'!O34+'Q-Finals Game 2 Feb 16 @ UQTR'!O34+'Q-Finals Game 3 Feb 19 @ UQTR '!O34</f>
        <v>0</v>
      </c>
      <c r="P34" s="23">
        <f>'Q-Finals Game 1 Feb 13 vs UQTR'!P34+'Q-Finals Game 2 Feb 16 @ UQTR'!P34+'Q-Finals Game 3 Feb 19 @ UQTR '!P34</f>
        <v>0</v>
      </c>
      <c r="Q34" s="23">
        <f>'Q-Finals Game 1 Feb 13 vs UQTR'!Q34+'Q-Finals Game 2 Feb 16 @ UQTR'!Q34+'Q-Finals Game 3 Feb 19 @ UQTR '!Q34</f>
        <v>0</v>
      </c>
      <c r="R34" s="23">
        <f>'Q-Finals Game 1 Feb 13 vs UQTR'!R34+'Q-Finals Game 2 Feb 16 @ UQTR'!R34+'Q-Finals Game 3 Feb 19 @ UQTR '!R34</f>
        <v>0</v>
      </c>
      <c r="S34" s="23">
        <f>'Q-Finals Game 1 Feb 13 vs UQTR'!S34+'Q-Finals Game 2 Feb 16 @ UQTR'!S34+'Q-Finals Game 3 Feb 19 @ UQTR '!S34</f>
        <v>0</v>
      </c>
      <c r="T34" s="23">
        <f>'Q-Finals Game 1 Feb 13 vs UQTR'!T34+'Q-Finals Game 2 Feb 16 @ UQTR'!T34+'Q-Finals Game 3 Feb 19 @ UQTR '!T34</f>
        <v>0</v>
      </c>
      <c r="U34" s="23">
        <f t="shared" si="1"/>
        <v>0</v>
      </c>
      <c r="V34" s="23" t="e">
        <f>'Oct 9 vs Concordia'!V35+'Oct 10 vs UQTR'!V34+'Oct 15 vs Guelph'!V34+'Oct 17 @ Western'!V34+'Oct 22 @ Guelph'!V34+'Oct 30 vs York'!V34+'Oct 31 @ Brock'!V34+'Nov 5 @ Laurier'!V34+'Nov 6 vs McGill'!V34+'Nov 13 @ Nipissing'!V34+'Nov 14 @ Laurentian'!V34+'Nov 20 vs Carleton'!V34+'Nov 21 vs RMC'!V34+'Nov 26 vs Laurier'!V34+'Nov 28 @ Waterloo'!V34+'Dec 4 @ UOIT'!V34+'Dec 5 @ Queen''s'!V35+'Jan 6 vs Toronto'!V34+'Jan 8 vs Waterloo'!V34+'Jan 15 @ Lakehead'!V34+'Jan 16 @ Lakehead'!V34+'Jan 21 vs Brock'!V34+'Jan 23 vs Windsor'!V34+'Jan 28 vs Guelph'!V34+'Jan 30 @ Windsor'!V34+'Feb 5 @ York'!V34+'Feb 6 @ Toronto'!V34+'Feb 10 vs Western'!V34</f>
        <v>#DIV/0!</v>
      </c>
      <c r="W34" s="3"/>
    </row>
    <row r="35" spans="1:23" ht="16.5" customHeight="1">
      <c r="A35" s="12"/>
      <c r="B35" s="13"/>
      <c r="C35" s="23">
        <f>'Q-Finals Game 1 Feb 13 vs UQTR'!C35+'Q-Finals Game 2 Feb 16 @ UQTR'!C35+'Q-Finals Game 3 Feb 19 @ UQTR '!C35</f>
        <v>0</v>
      </c>
      <c r="D35" s="23">
        <f>'Q-Finals Game 1 Feb 13 vs UQTR'!D35+'Q-Finals Game 2 Feb 16 @ UQTR'!D35+'Q-Finals Game 3 Feb 19 @ UQTR '!D35</f>
        <v>0</v>
      </c>
      <c r="E35" s="23">
        <f>'Q-Finals Game 1 Feb 13 vs UQTR'!E35+'Q-Finals Game 2 Feb 16 @ UQTR'!E35+'Q-Finals Game 3 Feb 19 @ UQTR '!E35</f>
        <v>0</v>
      </c>
      <c r="F35" s="23">
        <f>'Q-Finals Game 1 Feb 13 vs UQTR'!F35+'Q-Finals Game 2 Feb 16 @ UQTR'!F35+'Q-Finals Game 3 Feb 19 @ UQTR '!F35</f>
        <v>0</v>
      </c>
      <c r="G35" s="23">
        <f>'Q-Finals Game 1 Feb 13 vs UQTR'!G35+'Q-Finals Game 2 Feb 16 @ UQTR'!G35+'Q-Finals Game 3 Feb 19 @ UQTR '!G35</f>
        <v>0</v>
      </c>
      <c r="H35" s="23">
        <f>'Q-Finals Game 1 Feb 13 vs UQTR'!H35+'Q-Finals Game 2 Feb 16 @ UQTR'!H35+'Q-Finals Game 3 Feb 19 @ UQTR '!H35</f>
        <v>0</v>
      </c>
      <c r="I35" s="23">
        <f>'Q-Finals Game 1 Feb 13 vs UQTR'!I35+'Q-Finals Game 2 Feb 16 @ UQTR'!I35+'Q-Finals Game 3 Feb 19 @ UQTR '!I35</f>
        <v>0</v>
      </c>
      <c r="J35" s="23">
        <f>'Q-Finals Game 1 Feb 13 vs UQTR'!J35+'Q-Finals Game 2 Feb 16 @ UQTR'!J35+'Q-Finals Game 3 Feb 19 @ UQTR '!J35</f>
        <v>0</v>
      </c>
      <c r="K35" s="32" t="e">
        <f t="shared" si="2"/>
        <v>#DIV/0!</v>
      </c>
      <c r="L35" s="67" t="e">
        <f t="shared" si="3"/>
        <v>#DIV/0!</v>
      </c>
      <c r="M35" s="23">
        <f>'Q-Finals Game 1 Feb 13 vs UQTR'!M35+'Q-Finals Game 2 Feb 16 @ UQTR'!M35+'Q-Finals Game 3 Feb 19 @ UQTR '!M35</f>
        <v>0</v>
      </c>
      <c r="N35" s="23">
        <f>'Q-Finals Game 1 Feb 13 vs UQTR'!N35+'Q-Finals Game 2 Feb 16 @ UQTR'!N35+'Q-Finals Game 3 Feb 19 @ UQTR '!N35</f>
        <v>0</v>
      </c>
      <c r="O35" s="23">
        <f>'Q-Finals Game 1 Feb 13 vs UQTR'!O35+'Q-Finals Game 2 Feb 16 @ UQTR'!O35+'Q-Finals Game 3 Feb 19 @ UQTR '!O35</f>
        <v>0</v>
      </c>
      <c r="P35" s="23">
        <f>'Q-Finals Game 1 Feb 13 vs UQTR'!P35+'Q-Finals Game 2 Feb 16 @ UQTR'!P35+'Q-Finals Game 3 Feb 19 @ UQTR '!P35</f>
        <v>0</v>
      </c>
      <c r="Q35" s="23">
        <f>'Q-Finals Game 1 Feb 13 vs UQTR'!Q35+'Q-Finals Game 2 Feb 16 @ UQTR'!Q35+'Q-Finals Game 3 Feb 19 @ UQTR '!Q35</f>
        <v>0</v>
      </c>
      <c r="R35" s="23">
        <f>'Q-Finals Game 1 Feb 13 vs UQTR'!R35+'Q-Finals Game 2 Feb 16 @ UQTR'!R35+'Q-Finals Game 3 Feb 19 @ UQTR '!R35</f>
        <v>0</v>
      </c>
      <c r="S35" s="23">
        <f>'Q-Finals Game 1 Feb 13 vs UQTR'!S35+'Q-Finals Game 2 Feb 16 @ UQTR'!S35+'Q-Finals Game 3 Feb 19 @ UQTR '!S35</f>
        <v>0</v>
      </c>
      <c r="T35" s="23">
        <f>'Q-Finals Game 1 Feb 13 vs UQTR'!T35+'Q-Finals Game 2 Feb 16 @ UQTR'!T35+'Q-Finals Game 3 Feb 19 @ UQTR '!T35</f>
        <v>0</v>
      </c>
      <c r="U35" s="23">
        <f t="shared" si="1"/>
        <v>0</v>
      </c>
      <c r="V35" s="34" t="e">
        <f t="shared" si="4"/>
        <v>#DIV/0!</v>
      </c>
      <c r="W35" s="3"/>
    </row>
    <row r="36" spans="1:23" ht="16.5" customHeight="1">
      <c r="A36" s="12"/>
      <c r="B36" s="13"/>
      <c r="C36" s="23">
        <f>'Q-Finals Game 1 Feb 13 vs UQTR'!C36+'Q-Finals Game 2 Feb 16 @ UQTR'!C36+'Q-Finals Game 3 Feb 19 @ UQTR '!C36</f>
        <v>0</v>
      </c>
      <c r="D36" s="23">
        <f>'Q-Finals Game 1 Feb 13 vs UQTR'!D36+'Q-Finals Game 2 Feb 16 @ UQTR'!D36+'Q-Finals Game 3 Feb 19 @ UQTR '!D36</f>
        <v>0</v>
      </c>
      <c r="E36" s="23">
        <f>'Q-Finals Game 1 Feb 13 vs UQTR'!E36+'Q-Finals Game 2 Feb 16 @ UQTR'!E36+'Q-Finals Game 3 Feb 19 @ UQTR '!E36</f>
        <v>0</v>
      </c>
      <c r="F36" s="23">
        <f>'Q-Finals Game 1 Feb 13 vs UQTR'!F36+'Q-Finals Game 2 Feb 16 @ UQTR'!F36+'Q-Finals Game 3 Feb 19 @ UQTR '!F36</f>
        <v>0</v>
      </c>
      <c r="G36" s="23">
        <f>'Q-Finals Game 1 Feb 13 vs UQTR'!G36+'Q-Finals Game 2 Feb 16 @ UQTR'!G36+'Q-Finals Game 3 Feb 19 @ UQTR '!G36</f>
        <v>0</v>
      </c>
      <c r="H36" s="23">
        <f>'Q-Finals Game 1 Feb 13 vs UQTR'!H36+'Q-Finals Game 2 Feb 16 @ UQTR'!H36+'Q-Finals Game 3 Feb 19 @ UQTR '!H36</f>
        <v>0</v>
      </c>
      <c r="I36" s="23">
        <f>'Q-Finals Game 1 Feb 13 vs UQTR'!I36+'Q-Finals Game 2 Feb 16 @ UQTR'!I36+'Q-Finals Game 3 Feb 19 @ UQTR '!I36</f>
        <v>0</v>
      </c>
      <c r="J36" s="23">
        <f>'Q-Finals Game 1 Feb 13 vs UQTR'!J36+'Q-Finals Game 2 Feb 16 @ UQTR'!J36+'Q-Finals Game 3 Feb 19 @ UQTR '!J36</f>
        <v>0</v>
      </c>
      <c r="K36" s="32" t="e">
        <f t="shared" si="2"/>
        <v>#DIV/0!</v>
      </c>
      <c r="L36" s="67" t="e">
        <f t="shared" si="3"/>
        <v>#DIV/0!</v>
      </c>
      <c r="M36" s="23">
        <f>'Q-Finals Game 1 Feb 13 vs UQTR'!M36+'Q-Finals Game 2 Feb 16 @ UQTR'!M36+'Q-Finals Game 3 Feb 19 @ UQTR '!M36</f>
        <v>0</v>
      </c>
      <c r="N36" s="23">
        <f>'Q-Finals Game 1 Feb 13 vs UQTR'!N36+'Q-Finals Game 2 Feb 16 @ UQTR'!N36+'Q-Finals Game 3 Feb 19 @ UQTR '!N36</f>
        <v>0</v>
      </c>
      <c r="O36" s="23">
        <f>'Q-Finals Game 1 Feb 13 vs UQTR'!O36+'Q-Finals Game 2 Feb 16 @ UQTR'!O36+'Q-Finals Game 3 Feb 19 @ UQTR '!O36</f>
        <v>0</v>
      </c>
      <c r="P36" s="23">
        <f>'Q-Finals Game 1 Feb 13 vs UQTR'!P36+'Q-Finals Game 2 Feb 16 @ UQTR'!P36+'Q-Finals Game 3 Feb 19 @ UQTR '!P36</f>
        <v>0</v>
      </c>
      <c r="Q36" s="23">
        <f>'Q-Finals Game 1 Feb 13 vs UQTR'!Q36+'Q-Finals Game 2 Feb 16 @ UQTR'!Q36+'Q-Finals Game 3 Feb 19 @ UQTR '!Q36</f>
        <v>0</v>
      </c>
      <c r="R36" s="23">
        <f>'Q-Finals Game 1 Feb 13 vs UQTR'!R36+'Q-Finals Game 2 Feb 16 @ UQTR'!R36+'Q-Finals Game 3 Feb 19 @ UQTR '!R36</f>
        <v>0</v>
      </c>
      <c r="S36" s="23">
        <f>'Q-Finals Game 1 Feb 13 vs UQTR'!S36+'Q-Finals Game 2 Feb 16 @ UQTR'!S36+'Q-Finals Game 3 Feb 19 @ UQTR '!S36</f>
        <v>0</v>
      </c>
      <c r="T36" s="23">
        <f>'Q-Finals Game 1 Feb 13 vs UQTR'!T36+'Q-Finals Game 2 Feb 16 @ UQTR'!T36+'Q-Finals Game 3 Feb 19 @ UQTR '!T36</f>
        <v>0</v>
      </c>
      <c r="U36" s="23">
        <f>S36+T36</f>
        <v>0</v>
      </c>
      <c r="V36" s="34" t="e">
        <f t="shared" si="4"/>
        <v>#DIV/0!</v>
      </c>
      <c r="W36" s="3"/>
    </row>
    <row r="37" spans="1:23" ht="16.5" customHeight="1">
      <c r="A37" s="12"/>
      <c r="B37" s="13"/>
      <c r="C37" s="23">
        <f>'Q-Finals Game 1 Feb 13 vs UQTR'!C37+'Q-Finals Game 2 Feb 16 @ UQTR'!C37+'Q-Finals Game 3 Feb 19 @ UQTR '!C37</f>
        <v>0</v>
      </c>
      <c r="D37" s="23">
        <f>'Q-Finals Game 1 Feb 13 vs UQTR'!D37+'Q-Finals Game 2 Feb 16 @ UQTR'!D37+'Q-Finals Game 3 Feb 19 @ UQTR '!D37</f>
        <v>0</v>
      </c>
      <c r="E37" s="23">
        <f>'Q-Finals Game 1 Feb 13 vs UQTR'!E37+'Q-Finals Game 2 Feb 16 @ UQTR'!E37+'Q-Finals Game 3 Feb 19 @ UQTR '!E37</f>
        <v>0</v>
      </c>
      <c r="F37" s="23">
        <f>'Q-Finals Game 1 Feb 13 vs UQTR'!F37+'Q-Finals Game 2 Feb 16 @ UQTR'!F37+'Q-Finals Game 3 Feb 19 @ UQTR '!F37</f>
        <v>0</v>
      </c>
      <c r="G37" s="23">
        <f>'Q-Finals Game 1 Feb 13 vs UQTR'!G37+'Q-Finals Game 2 Feb 16 @ UQTR'!G37+'Q-Finals Game 3 Feb 19 @ UQTR '!G37</f>
        <v>0</v>
      </c>
      <c r="H37" s="23">
        <f>'Q-Finals Game 1 Feb 13 vs UQTR'!H37+'Q-Finals Game 2 Feb 16 @ UQTR'!H37+'Q-Finals Game 3 Feb 19 @ UQTR '!H37</f>
        <v>0</v>
      </c>
      <c r="I37" s="23">
        <f>'Q-Finals Game 1 Feb 13 vs UQTR'!I37+'Q-Finals Game 2 Feb 16 @ UQTR'!I37+'Q-Finals Game 3 Feb 19 @ UQTR '!I37</f>
        <v>0</v>
      </c>
      <c r="J37" s="23">
        <f>'Q-Finals Game 1 Feb 13 vs UQTR'!J37+'Q-Finals Game 2 Feb 16 @ UQTR'!J37+'Q-Finals Game 3 Feb 19 @ UQTR '!J37</f>
        <v>0</v>
      </c>
      <c r="K37" s="32" t="e">
        <f t="shared" si="2"/>
        <v>#DIV/0!</v>
      </c>
      <c r="L37" s="67" t="e">
        <f t="shared" si="3"/>
        <v>#DIV/0!</v>
      </c>
      <c r="M37" s="23">
        <f>'Q-Finals Game 1 Feb 13 vs UQTR'!M37+'Q-Finals Game 2 Feb 16 @ UQTR'!M37+'Q-Finals Game 3 Feb 19 @ UQTR '!M37</f>
        <v>0</v>
      </c>
      <c r="N37" s="23">
        <f>'Q-Finals Game 1 Feb 13 vs UQTR'!N37+'Q-Finals Game 2 Feb 16 @ UQTR'!N37+'Q-Finals Game 3 Feb 19 @ UQTR '!N37</f>
        <v>0</v>
      </c>
      <c r="O37" s="23">
        <f>'Q-Finals Game 1 Feb 13 vs UQTR'!O37+'Q-Finals Game 2 Feb 16 @ UQTR'!O37+'Q-Finals Game 3 Feb 19 @ UQTR '!O37</f>
        <v>0</v>
      </c>
      <c r="P37" s="23">
        <f>'Q-Finals Game 1 Feb 13 vs UQTR'!P37+'Q-Finals Game 2 Feb 16 @ UQTR'!P37+'Q-Finals Game 3 Feb 19 @ UQTR '!P37</f>
        <v>0</v>
      </c>
      <c r="Q37" s="23">
        <f>'Q-Finals Game 1 Feb 13 vs UQTR'!Q37+'Q-Finals Game 2 Feb 16 @ UQTR'!Q37+'Q-Finals Game 3 Feb 19 @ UQTR '!Q37</f>
        <v>0</v>
      </c>
      <c r="R37" s="23">
        <f>'Q-Finals Game 1 Feb 13 vs UQTR'!R37+'Q-Finals Game 2 Feb 16 @ UQTR'!R37+'Q-Finals Game 3 Feb 19 @ UQTR '!R37</f>
        <v>0</v>
      </c>
      <c r="S37" s="23">
        <f>'Q-Finals Game 1 Feb 13 vs UQTR'!S37+'Q-Finals Game 2 Feb 16 @ UQTR'!S37+'Q-Finals Game 3 Feb 19 @ UQTR '!S37</f>
        <v>0</v>
      </c>
      <c r="T37" s="23">
        <f>'Q-Finals Game 1 Feb 13 vs UQTR'!T37+'Q-Finals Game 2 Feb 16 @ UQTR'!T37+'Q-Finals Game 3 Feb 19 @ UQTR '!T37</f>
        <v>0</v>
      </c>
      <c r="U37" s="23">
        <f>S37+T37</f>
        <v>0</v>
      </c>
      <c r="V37" s="34" t="e">
        <f t="shared" si="4"/>
        <v>#DIV/0!</v>
      </c>
      <c r="W37" s="3"/>
    </row>
    <row r="38" spans="1:23" ht="16.5" customHeight="1">
      <c r="A38" s="14"/>
      <c r="B38" s="13"/>
      <c r="C38" s="23">
        <f>'Q-Finals Game 1 Feb 13 vs UQTR'!C38+'Q-Finals Game 2 Feb 16 @ UQTR'!C38+'Q-Finals Game 3 Feb 19 @ UQTR '!C38</f>
        <v>0</v>
      </c>
      <c r="D38" s="23">
        <f>'Q-Finals Game 1 Feb 13 vs UQTR'!D38+'Q-Finals Game 2 Feb 16 @ UQTR'!D38+'Q-Finals Game 3 Feb 19 @ UQTR '!D38</f>
        <v>0</v>
      </c>
      <c r="E38" s="23">
        <f>'Q-Finals Game 1 Feb 13 vs UQTR'!E38+'Q-Finals Game 2 Feb 16 @ UQTR'!E38+'Q-Finals Game 3 Feb 19 @ UQTR '!E38</f>
        <v>0</v>
      </c>
      <c r="F38" s="23">
        <f>'Q-Finals Game 1 Feb 13 vs UQTR'!F38+'Q-Finals Game 2 Feb 16 @ UQTR'!F38+'Q-Finals Game 3 Feb 19 @ UQTR '!F38</f>
        <v>0</v>
      </c>
      <c r="G38" s="23">
        <f>'Q-Finals Game 1 Feb 13 vs UQTR'!G38+'Q-Finals Game 2 Feb 16 @ UQTR'!G38+'Q-Finals Game 3 Feb 19 @ UQTR '!G38</f>
        <v>0</v>
      </c>
      <c r="H38" s="23">
        <f>'Q-Finals Game 1 Feb 13 vs UQTR'!H38+'Q-Finals Game 2 Feb 16 @ UQTR'!H38+'Q-Finals Game 3 Feb 19 @ UQTR '!H38</f>
        <v>0</v>
      </c>
      <c r="I38" s="23">
        <f>'Q-Finals Game 1 Feb 13 vs UQTR'!I38+'Q-Finals Game 2 Feb 16 @ UQTR'!I38+'Q-Finals Game 3 Feb 19 @ UQTR '!I38</f>
        <v>0</v>
      </c>
      <c r="J38" s="23">
        <f>'Q-Finals Game 1 Feb 13 vs UQTR'!J38+'Q-Finals Game 2 Feb 16 @ UQTR'!J38+'Q-Finals Game 3 Feb 19 @ UQTR '!J38</f>
        <v>0</v>
      </c>
      <c r="K38" s="32" t="e">
        <f t="shared" si="2"/>
        <v>#DIV/0!</v>
      </c>
      <c r="L38" s="67" t="e">
        <f t="shared" si="3"/>
        <v>#DIV/0!</v>
      </c>
      <c r="M38" s="23">
        <f>'Q-Finals Game 1 Feb 13 vs UQTR'!M38+'Q-Finals Game 2 Feb 16 @ UQTR'!M38+'Q-Finals Game 3 Feb 19 @ UQTR '!M38</f>
        <v>0</v>
      </c>
      <c r="N38" s="23">
        <f>'Q-Finals Game 1 Feb 13 vs UQTR'!N38+'Q-Finals Game 2 Feb 16 @ UQTR'!N38+'Q-Finals Game 3 Feb 19 @ UQTR '!N38</f>
        <v>0</v>
      </c>
      <c r="O38" s="23">
        <f>'Q-Finals Game 1 Feb 13 vs UQTR'!O38+'Q-Finals Game 2 Feb 16 @ UQTR'!O38+'Q-Finals Game 3 Feb 19 @ UQTR '!O38</f>
        <v>0</v>
      </c>
      <c r="P38" s="23">
        <f>'Q-Finals Game 1 Feb 13 vs UQTR'!P38+'Q-Finals Game 2 Feb 16 @ UQTR'!P38+'Q-Finals Game 3 Feb 19 @ UQTR '!P38</f>
        <v>0</v>
      </c>
      <c r="Q38" s="23">
        <f>'Q-Finals Game 1 Feb 13 vs UQTR'!Q38+'Q-Finals Game 2 Feb 16 @ UQTR'!Q38+'Q-Finals Game 3 Feb 19 @ UQTR '!Q38</f>
        <v>0</v>
      </c>
      <c r="R38" s="23">
        <f>'Q-Finals Game 1 Feb 13 vs UQTR'!R38+'Q-Finals Game 2 Feb 16 @ UQTR'!R38+'Q-Finals Game 3 Feb 19 @ UQTR '!R38</f>
        <v>0</v>
      </c>
      <c r="S38" s="23">
        <f>'Q-Finals Game 1 Feb 13 vs UQTR'!S38+'Q-Finals Game 2 Feb 16 @ UQTR'!S38+'Q-Finals Game 3 Feb 19 @ UQTR '!S38</f>
        <v>0</v>
      </c>
      <c r="T38" s="23">
        <f>'Q-Finals Game 1 Feb 13 vs UQTR'!T38+'Q-Finals Game 2 Feb 16 @ UQTR'!T38+'Q-Finals Game 3 Feb 19 @ UQTR '!T38</f>
        <v>0</v>
      </c>
      <c r="U38" s="23">
        <f>S38+T38</f>
        <v>0</v>
      </c>
      <c r="V38" s="34" t="e">
        <f t="shared" si="4"/>
        <v>#DIV/0!</v>
      </c>
      <c r="W38" s="3"/>
    </row>
    <row r="39" spans="1:23" ht="16.5" customHeight="1">
      <c r="A39" s="14"/>
      <c r="B39" s="13"/>
      <c r="C39" s="23">
        <f>'Q-Finals Game 1 Feb 13 vs UQTR'!C39+'Q-Finals Game 2 Feb 16 @ UQTR'!C39+'Q-Finals Game 3 Feb 19 @ UQTR '!C39</f>
        <v>0</v>
      </c>
      <c r="D39" s="23">
        <f>'Q-Finals Game 1 Feb 13 vs UQTR'!D39+'Q-Finals Game 2 Feb 16 @ UQTR'!D39+'Q-Finals Game 3 Feb 19 @ UQTR '!D39</f>
        <v>0</v>
      </c>
      <c r="E39" s="23">
        <f>'Q-Finals Game 1 Feb 13 vs UQTR'!E39+'Q-Finals Game 2 Feb 16 @ UQTR'!E39+'Q-Finals Game 3 Feb 19 @ UQTR '!E39</f>
        <v>0</v>
      </c>
      <c r="F39" s="23">
        <f>'Q-Finals Game 1 Feb 13 vs UQTR'!F39+'Q-Finals Game 2 Feb 16 @ UQTR'!F39+'Q-Finals Game 3 Feb 19 @ UQTR '!F39</f>
        <v>0</v>
      </c>
      <c r="G39" s="23">
        <f>'Q-Finals Game 1 Feb 13 vs UQTR'!G39+'Q-Finals Game 2 Feb 16 @ UQTR'!G39+'Q-Finals Game 3 Feb 19 @ UQTR '!G39</f>
        <v>0</v>
      </c>
      <c r="H39" s="23">
        <f>'Q-Finals Game 1 Feb 13 vs UQTR'!H39+'Q-Finals Game 2 Feb 16 @ UQTR'!H39+'Q-Finals Game 3 Feb 19 @ UQTR '!H39</f>
        <v>0</v>
      </c>
      <c r="I39" s="23">
        <f>'Q-Finals Game 1 Feb 13 vs UQTR'!I39+'Q-Finals Game 2 Feb 16 @ UQTR'!I39+'Q-Finals Game 3 Feb 19 @ UQTR '!I39</f>
        <v>0</v>
      </c>
      <c r="J39" s="23">
        <f>'Q-Finals Game 1 Feb 13 vs UQTR'!J39+'Q-Finals Game 2 Feb 16 @ UQTR'!J39+'Q-Finals Game 3 Feb 19 @ UQTR '!J39</f>
        <v>0</v>
      </c>
      <c r="K39" s="32" t="e">
        <f>J39/I39</f>
        <v>#DIV/0!</v>
      </c>
      <c r="L39" s="67" t="e">
        <f>(D39/J39)</f>
        <v>#DIV/0!</v>
      </c>
      <c r="M39" s="23">
        <f>'Q-Finals Game 1 Feb 13 vs UQTR'!M39+'Q-Finals Game 2 Feb 16 @ UQTR'!M39+'Q-Finals Game 3 Feb 19 @ UQTR '!M39</f>
        <v>0</v>
      </c>
      <c r="N39" s="23">
        <f>'Q-Finals Game 1 Feb 13 vs UQTR'!N39+'Q-Finals Game 2 Feb 16 @ UQTR'!N39+'Q-Finals Game 3 Feb 19 @ UQTR '!N39</f>
        <v>0</v>
      </c>
      <c r="O39" s="23">
        <f>'Q-Finals Game 1 Feb 13 vs UQTR'!O39+'Q-Finals Game 2 Feb 16 @ UQTR'!O39+'Q-Finals Game 3 Feb 19 @ UQTR '!O39</f>
        <v>0</v>
      </c>
      <c r="P39" s="23">
        <f>'Q-Finals Game 1 Feb 13 vs UQTR'!P39+'Q-Finals Game 2 Feb 16 @ UQTR'!P39+'Q-Finals Game 3 Feb 19 @ UQTR '!P39</f>
        <v>0</v>
      </c>
      <c r="Q39" s="23">
        <f>'Q-Finals Game 1 Feb 13 vs UQTR'!Q39+'Q-Finals Game 2 Feb 16 @ UQTR'!Q39+'Q-Finals Game 3 Feb 19 @ UQTR '!Q39</f>
        <v>0</v>
      </c>
      <c r="R39" s="23">
        <f>'Q-Finals Game 1 Feb 13 vs UQTR'!R39+'Q-Finals Game 2 Feb 16 @ UQTR'!R39+'Q-Finals Game 3 Feb 19 @ UQTR '!R39</f>
        <v>0</v>
      </c>
      <c r="S39" s="23">
        <f>'Q-Finals Game 1 Feb 13 vs UQTR'!S39+'Q-Finals Game 2 Feb 16 @ UQTR'!S39+'Q-Finals Game 3 Feb 19 @ UQTR '!S39</f>
        <v>0</v>
      </c>
      <c r="T39" s="23">
        <f>'Q-Finals Game 1 Feb 13 vs UQTR'!T39+'Q-Finals Game 2 Feb 16 @ UQTR'!T39+'Q-Finals Game 3 Feb 19 @ UQTR '!T39</f>
        <v>0</v>
      </c>
      <c r="U39" s="23">
        <f>S39+T39</f>
        <v>0</v>
      </c>
      <c r="V39" s="34" t="e">
        <f>S39/U39</f>
        <v>#DIV/0!</v>
      </c>
      <c r="W39" s="3"/>
    </row>
    <row r="40" spans="1:23" ht="16.5" customHeight="1">
      <c r="A40" s="12"/>
      <c r="B40" s="13"/>
      <c r="C40" s="23">
        <f>'Q-Finals Game 1 Feb 13 vs UQTR'!C40+'Q-Finals Game 2 Feb 16 @ UQTR'!C40+'Q-Finals Game 3 Feb 19 @ UQTR '!C40</f>
        <v>0</v>
      </c>
      <c r="D40" s="23">
        <f>'Q-Finals Game 1 Feb 13 vs UQTR'!D40+'Q-Finals Game 2 Feb 16 @ UQTR'!D40+'Q-Finals Game 3 Feb 19 @ UQTR '!D40</f>
        <v>0</v>
      </c>
      <c r="E40" s="23">
        <f>'Q-Finals Game 1 Feb 13 vs UQTR'!E40+'Q-Finals Game 2 Feb 16 @ UQTR'!E40+'Q-Finals Game 3 Feb 19 @ UQTR '!E40</f>
        <v>0</v>
      </c>
      <c r="F40" s="23">
        <f>'Q-Finals Game 1 Feb 13 vs UQTR'!F40+'Q-Finals Game 2 Feb 16 @ UQTR'!F40+'Q-Finals Game 3 Feb 19 @ UQTR '!F40</f>
        <v>0</v>
      </c>
      <c r="G40" s="23">
        <f>'Q-Finals Game 1 Feb 13 vs UQTR'!G40+'Q-Finals Game 2 Feb 16 @ UQTR'!G40+'Q-Finals Game 3 Feb 19 @ UQTR '!G40</f>
        <v>0</v>
      </c>
      <c r="H40" s="23">
        <f>'Q-Finals Game 1 Feb 13 vs UQTR'!H40+'Q-Finals Game 2 Feb 16 @ UQTR'!H40+'Q-Finals Game 3 Feb 19 @ UQTR '!H40</f>
        <v>0</v>
      </c>
      <c r="I40" s="23">
        <f>'Q-Finals Game 1 Feb 13 vs UQTR'!I40+'Q-Finals Game 2 Feb 16 @ UQTR'!I40+'Q-Finals Game 3 Feb 19 @ UQTR '!I40</f>
        <v>0</v>
      </c>
      <c r="J40" s="23">
        <f>'Q-Finals Game 1 Feb 13 vs UQTR'!J40+'Q-Finals Game 2 Feb 16 @ UQTR'!J40+'Q-Finals Game 3 Feb 19 @ UQTR '!J40</f>
        <v>0</v>
      </c>
      <c r="K40" s="32" t="e">
        <f>J40/I40</f>
        <v>#DIV/0!</v>
      </c>
      <c r="L40" s="67" t="e">
        <f>(D40/J40)</f>
        <v>#DIV/0!</v>
      </c>
      <c r="M40" s="23">
        <f>'Q-Finals Game 1 Feb 13 vs UQTR'!M40+'Q-Finals Game 2 Feb 16 @ UQTR'!M40+'Q-Finals Game 3 Feb 19 @ UQTR '!M40</f>
        <v>0</v>
      </c>
      <c r="N40" s="23">
        <f>'Q-Finals Game 1 Feb 13 vs UQTR'!N40+'Q-Finals Game 2 Feb 16 @ UQTR'!N40+'Q-Finals Game 3 Feb 19 @ UQTR '!N40</f>
        <v>0</v>
      </c>
      <c r="O40" s="23">
        <f>'Q-Finals Game 1 Feb 13 vs UQTR'!O40+'Q-Finals Game 2 Feb 16 @ UQTR'!O40+'Q-Finals Game 3 Feb 19 @ UQTR '!O40</f>
        <v>0</v>
      </c>
      <c r="P40" s="23">
        <f>'Q-Finals Game 1 Feb 13 vs UQTR'!P40+'Q-Finals Game 2 Feb 16 @ UQTR'!P40+'Q-Finals Game 3 Feb 19 @ UQTR '!P40</f>
        <v>0</v>
      </c>
      <c r="Q40" s="23">
        <f>'Q-Finals Game 1 Feb 13 vs UQTR'!Q40+'Q-Finals Game 2 Feb 16 @ UQTR'!Q40+'Q-Finals Game 3 Feb 19 @ UQTR '!Q40</f>
        <v>0</v>
      </c>
      <c r="R40" s="23">
        <f>'Q-Finals Game 1 Feb 13 vs UQTR'!R40+'Q-Finals Game 2 Feb 16 @ UQTR'!R40+'Q-Finals Game 3 Feb 19 @ UQTR '!R40</f>
        <v>0</v>
      </c>
      <c r="S40" s="23">
        <f>'Q-Finals Game 1 Feb 13 vs UQTR'!S40+'Q-Finals Game 2 Feb 16 @ UQTR'!S40+'Q-Finals Game 3 Feb 19 @ UQTR '!S40</f>
        <v>0</v>
      </c>
      <c r="T40" s="23">
        <f>'Q-Finals Game 1 Feb 13 vs UQTR'!T40+'Q-Finals Game 2 Feb 16 @ UQTR'!T40+'Q-Finals Game 3 Feb 19 @ UQTR '!T40</f>
        <v>0</v>
      </c>
      <c r="U40" s="23">
        <f>S40+T40</f>
        <v>0</v>
      </c>
      <c r="V40" s="34" t="e">
        <f>S40/U40</f>
        <v>#DIV/0!</v>
      </c>
      <c r="W40" s="3"/>
    </row>
    <row r="41" spans="1:23" ht="16.5" customHeight="1">
      <c r="A41" s="12"/>
      <c r="B41" s="13"/>
      <c r="C41" s="23"/>
      <c r="D41" s="23"/>
      <c r="E41" s="23"/>
      <c r="F41" s="23"/>
      <c r="G41" s="23"/>
      <c r="H41" s="23"/>
      <c r="I41" s="23"/>
      <c r="J41" s="23"/>
      <c r="K41" s="32"/>
      <c r="L41" s="67"/>
      <c r="M41" s="23"/>
      <c r="N41" s="23"/>
      <c r="O41" s="23"/>
      <c r="P41" s="23"/>
      <c r="Q41" s="23"/>
      <c r="R41" s="23"/>
      <c r="S41" s="23"/>
      <c r="T41" s="23"/>
      <c r="U41" s="23"/>
      <c r="V41" s="34"/>
      <c r="W41" s="3"/>
    </row>
    <row r="42" spans="1:23" ht="16.5" customHeight="1">
      <c r="A42" s="12"/>
      <c r="B42" s="13"/>
      <c r="C42" s="23"/>
      <c r="D42" s="23">
        <f>'Q-Finals Game 1 Feb 13 vs UQTR'!D42+'Q-Finals Game 2 Feb 16 @ UQTR'!D42+'Q-Finals Game 3 Feb 19 @ UQTR '!D42</f>
        <v>0</v>
      </c>
      <c r="E42" s="23">
        <f>'Q-Finals Game 1 Feb 13 vs UQTR'!E42+'Q-Finals Game 2 Feb 16 @ UQTR'!E42+'Q-Finals Game 3 Feb 19 @ UQTR '!E42</f>
        <v>0</v>
      </c>
      <c r="F42" s="23">
        <f>'Q-Finals Game 1 Feb 13 vs UQTR'!F42+'Q-Finals Game 2 Feb 16 @ UQTR'!F42+'Q-Finals Game 3 Feb 19 @ UQTR '!F42</f>
        <v>0</v>
      </c>
      <c r="G42" s="23">
        <f>'Q-Finals Game 1 Feb 13 vs UQTR'!G42+'Q-Finals Game 2 Feb 16 @ UQTR'!G42+'Q-Finals Game 3 Feb 19 @ UQTR '!G42</f>
        <v>0</v>
      </c>
      <c r="H42" s="23"/>
      <c r="I42" s="23"/>
      <c r="J42" s="23"/>
      <c r="K42" s="32"/>
      <c r="L42" s="32"/>
      <c r="M42" s="23"/>
      <c r="N42" s="23"/>
      <c r="O42" s="23"/>
      <c r="P42" s="23"/>
      <c r="Q42" s="23"/>
      <c r="R42" s="23"/>
      <c r="S42" s="23"/>
      <c r="T42" s="23"/>
      <c r="U42" s="23"/>
      <c r="V42" s="34"/>
      <c r="W42" s="3"/>
    </row>
    <row r="43" spans="1:23" ht="16.5" customHeight="1">
      <c r="A43" s="12"/>
      <c r="B43" s="13"/>
      <c r="C43" s="23"/>
      <c r="D43" s="23">
        <f>'Q-Finals Game 1 Feb 13 vs UQTR'!D43+'Q-Finals Game 2 Feb 16 @ UQTR'!D43+'Q-Finals Game 3 Feb 19 @ UQTR '!D43</f>
        <v>0</v>
      </c>
      <c r="E43" s="23">
        <f>'Q-Finals Game 1 Feb 13 vs UQTR'!E43+'Q-Finals Game 2 Feb 16 @ UQTR'!E43+'Q-Finals Game 3 Feb 19 @ UQTR '!E43</f>
        <v>0</v>
      </c>
      <c r="F43" s="23">
        <f>'Q-Finals Game 1 Feb 13 vs UQTR'!F43+'Q-Finals Game 2 Feb 16 @ UQTR'!F43+'Q-Finals Game 3 Feb 19 @ UQTR '!F43</f>
        <v>0</v>
      </c>
      <c r="G43" s="23">
        <f>'Q-Finals Game 1 Feb 13 vs UQTR'!G43+'Q-Finals Game 2 Feb 16 @ UQTR'!G43+'Q-Finals Game 3 Feb 19 @ UQTR '!G43</f>
        <v>0</v>
      </c>
      <c r="H43" s="23"/>
      <c r="I43" s="23"/>
      <c r="J43" s="23"/>
      <c r="K43" s="32"/>
      <c r="L43" s="32"/>
      <c r="M43" s="23"/>
      <c r="N43" s="23"/>
      <c r="O43" s="23"/>
      <c r="P43" s="23"/>
      <c r="Q43" s="23"/>
      <c r="R43" s="23"/>
      <c r="S43" s="23"/>
      <c r="T43" s="23"/>
      <c r="U43" s="23"/>
      <c r="V43" s="34"/>
      <c r="W43" s="3"/>
    </row>
    <row r="44" spans="1:23" ht="16.5" customHeight="1">
      <c r="A44" s="12"/>
      <c r="B44" s="13"/>
      <c r="C44" s="23"/>
      <c r="D44" s="23">
        <f>'Q-Finals Game 1 Feb 13 vs UQTR'!D44+'Q-Finals Game 2 Feb 16 @ UQTR'!D44+'Q-Finals Game 3 Feb 19 @ UQTR '!D44</f>
        <v>0</v>
      </c>
      <c r="E44" s="23">
        <f>'Q-Finals Game 1 Feb 13 vs UQTR'!E44+'Q-Finals Game 2 Feb 16 @ UQTR'!E44+'Q-Finals Game 3 Feb 19 @ UQTR '!E44</f>
        <v>0</v>
      </c>
      <c r="F44" s="23">
        <f>'Q-Finals Game 1 Feb 13 vs UQTR'!F44+'Q-Finals Game 2 Feb 16 @ UQTR'!F44+'Q-Finals Game 3 Feb 19 @ UQTR '!F44</f>
        <v>0</v>
      </c>
      <c r="G44" s="23">
        <f>'Q-Finals Game 1 Feb 13 vs UQTR'!G44+'Q-Finals Game 2 Feb 16 @ UQTR'!G44+'Q-Finals Game 3 Feb 19 @ UQTR '!G44</f>
        <v>0</v>
      </c>
      <c r="H44" s="12"/>
      <c r="I44" s="15"/>
      <c r="J44" s="12"/>
      <c r="K44" s="32"/>
      <c r="L44" s="32"/>
      <c r="M44" s="12"/>
      <c r="N44" s="12"/>
      <c r="O44" s="12"/>
      <c r="P44" s="12"/>
      <c r="Q44" s="12"/>
      <c r="R44" s="12"/>
      <c r="S44" s="12"/>
      <c r="T44" s="12"/>
      <c r="U44" s="12"/>
      <c r="V44" s="34"/>
      <c r="W44" s="3"/>
    </row>
    <row r="45" spans="1:23" ht="16.5" customHeight="1">
      <c r="A45" s="15"/>
      <c r="B45" s="15" t="s">
        <v>54</v>
      </c>
      <c r="C45" s="23"/>
      <c r="D45" s="23"/>
      <c r="E45" s="23"/>
      <c r="F45" s="23"/>
      <c r="G45" s="23">
        <f>'Q-Finals Game 1 Feb 13 vs UQTR'!G45+'Q-Finals Game 2 Feb 16 @ UQTR'!G45+'Q-Finals Game 3 Feb 19 @ UQTR '!G45</f>
        <v>0</v>
      </c>
      <c r="H45" s="12"/>
      <c r="I45" s="15"/>
      <c r="J45" s="12"/>
      <c r="K45" s="32"/>
      <c r="L45" s="72"/>
      <c r="M45" s="12"/>
      <c r="N45" s="12"/>
      <c r="O45" s="12"/>
      <c r="P45" s="12"/>
      <c r="Q45" s="12"/>
      <c r="R45" s="12"/>
      <c r="S45" s="12"/>
      <c r="T45" s="12"/>
      <c r="U45" s="12"/>
      <c r="V45" s="34"/>
      <c r="W45" s="3"/>
    </row>
    <row r="46" spans="1:23" ht="16.5" customHeight="1">
      <c r="A46" s="15"/>
      <c r="B46" s="15"/>
      <c r="C46" s="13"/>
      <c r="D46" s="12"/>
      <c r="E46" s="13"/>
      <c r="F46" s="13"/>
      <c r="G46" s="12"/>
      <c r="H46" s="13"/>
      <c r="I46" s="15"/>
      <c r="J46" s="13"/>
      <c r="K46" s="13"/>
      <c r="L46" s="13"/>
      <c r="M46" s="13"/>
      <c r="N46" s="12"/>
      <c r="O46" s="12"/>
      <c r="P46" s="13"/>
      <c r="Q46" s="13"/>
      <c r="R46" s="13"/>
      <c r="S46" s="12"/>
      <c r="T46" s="13"/>
      <c r="U46" s="13"/>
      <c r="V46" s="13"/>
      <c r="W46" s="3"/>
    </row>
    <row r="47" spans="1:23" ht="16.5" customHeight="1">
      <c r="A47" s="15"/>
      <c r="B47" s="28" t="s">
        <v>66</v>
      </c>
      <c r="C47" s="18">
        <f>SUM(C15:C45)</f>
        <v>0</v>
      </c>
      <c r="D47" s="18">
        <f>SUM(D15:D45)</f>
        <v>0</v>
      </c>
      <c r="E47" s="18">
        <f>SUM(E15:E45)</f>
        <v>0</v>
      </c>
      <c r="F47" s="18">
        <f>D47+E47</f>
        <v>0</v>
      </c>
      <c r="G47" s="18">
        <f>SUM(G15:G45)</f>
        <v>0</v>
      </c>
      <c r="H47" s="18">
        <f>SUM(H15:H43)</f>
        <v>0</v>
      </c>
      <c r="I47" s="18">
        <f>SUM(I15:I45)</f>
        <v>0</v>
      </c>
      <c r="J47" s="18">
        <f>SUM(J15:J45)</f>
        <v>0</v>
      </c>
      <c r="K47" s="73" t="e">
        <f>J47/I47</f>
        <v>#DIV/0!</v>
      </c>
      <c r="L47" s="69" t="e">
        <f>(D47/J47)</f>
        <v>#DIV/0!</v>
      </c>
      <c r="M47" s="18">
        <f t="shared" ref="M47:T47" si="5">SUM(M15:M45)</f>
        <v>0</v>
      </c>
      <c r="N47" s="18">
        <f t="shared" si="5"/>
        <v>0</v>
      </c>
      <c r="O47" s="18">
        <f t="shared" si="5"/>
        <v>0</v>
      </c>
      <c r="P47" s="18">
        <f t="shared" si="5"/>
        <v>0</v>
      </c>
      <c r="Q47" s="18">
        <f t="shared" si="5"/>
        <v>0</v>
      </c>
      <c r="R47" s="18">
        <f t="shared" si="5"/>
        <v>0</v>
      </c>
      <c r="S47" s="18">
        <f t="shared" si="5"/>
        <v>0</v>
      </c>
      <c r="T47" s="18">
        <f t="shared" si="5"/>
        <v>0</v>
      </c>
      <c r="U47" s="17">
        <f>SUM(S47:T47)</f>
        <v>0</v>
      </c>
      <c r="V47" s="46" t="e">
        <f>S47/U47</f>
        <v>#DIV/0!</v>
      </c>
      <c r="W47" s="3"/>
    </row>
    <row r="48" spans="1:23" ht="16.5" customHeight="1">
      <c r="A48" s="15"/>
      <c r="B48" s="28"/>
      <c r="C48" s="18"/>
      <c r="D48" s="18"/>
      <c r="E48" s="18"/>
      <c r="F48" s="18"/>
      <c r="G48" s="18"/>
      <c r="H48" s="18"/>
      <c r="I48" s="18"/>
      <c r="J48" s="18"/>
      <c r="K48" s="73"/>
      <c r="L48" s="69"/>
      <c r="M48" s="18"/>
      <c r="N48" s="18"/>
      <c r="O48" s="18"/>
      <c r="P48" s="18"/>
      <c r="Q48" s="18"/>
      <c r="R48" s="18"/>
      <c r="S48" s="18"/>
      <c r="T48" s="18"/>
      <c r="U48" s="17"/>
      <c r="V48" s="46"/>
      <c r="W48" s="3"/>
    </row>
    <row r="49" spans="1:23" ht="16.5" customHeight="1">
      <c r="A49" s="13"/>
      <c r="B49" s="16" t="s">
        <v>26</v>
      </c>
      <c r="C49" s="21" t="s">
        <v>27</v>
      </c>
      <c r="D49" s="21" t="s">
        <v>28</v>
      </c>
      <c r="E49" s="13"/>
      <c r="F49" s="21" t="s">
        <v>7</v>
      </c>
      <c r="G49" s="21" t="s">
        <v>9</v>
      </c>
      <c r="H49" s="13"/>
      <c r="I49" s="15"/>
      <c r="J49" s="21" t="s">
        <v>29</v>
      </c>
      <c r="K49" s="21" t="s">
        <v>30</v>
      </c>
      <c r="L49" s="13"/>
      <c r="M49" s="21" t="s">
        <v>31</v>
      </c>
      <c r="N49" s="21" t="s">
        <v>30</v>
      </c>
      <c r="O49" s="21"/>
      <c r="P49" s="15"/>
      <c r="Q49" s="21" t="s">
        <v>32</v>
      </c>
      <c r="R49" s="21" t="s">
        <v>33</v>
      </c>
      <c r="S49" s="21" t="s">
        <v>34</v>
      </c>
      <c r="T49" s="13"/>
      <c r="U49" s="13"/>
      <c r="V49" s="13"/>
      <c r="W49" s="3"/>
    </row>
    <row r="50" spans="1:23" ht="16.5" customHeight="1">
      <c r="A50" s="13"/>
      <c r="B50" s="13"/>
      <c r="C50" s="12">
        <f>D47</f>
        <v>0</v>
      </c>
      <c r="D50" s="24" t="e">
        <f>C50/C11</f>
        <v>#DIV/0!</v>
      </c>
      <c r="E50" s="13"/>
      <c r="F50" s="23">
        <f>H11</f>
        <v>0</v>
      </c>
      <c r="G50" s="24" t="e">
        <f>H11/C11</f>
        <v>#DIV/0!</v>
      </c>
      <c r="H50" s="13"/>
      <c r="I50" s="15"/>
      <c r="J50" s="12">
        <f>J47</f>
        <v>0</v>
      </c>
      <c r="K50" s="24" t="e">
        <f>J50/E1</f>
        <v>#DIV/0!</v>
      </c>
      <c r="L50" s="13"/>
      <c r="M50" s="23">
        <f>E11</f>
        <v>0</v>
      </c>
      <c r="N50" s="74" t="e">
        <f>E11/E1</f>
        <v>#DIV/0!</v>
      </c>
      <c r="O50" s="24"/>
      <c r="P50" s="15"/>
      <c r="Q50" s="12">
        <f>N47</f>
        <v>0</v>
      </c>
      <c r="R50" s="23">
        <f>'Q-Finals Game 1 Feb 13 vs UQTR'!R50+'Q-Finals Game 2 Feb 16 @ UQTR'!R50+'Q-Finals Game 3 Feb 19 @ UQTR '!R50</f>
        <v>0</v>
      </c>
      <c r="S50" s="12">
        <f>Q47</f>
        <v>0</v>
      </c>
      <c r="T50" s="13"/>
      <c r="U50" s="13"/>
      <c r="V50" s="13"/>
      <c r="W50" s="3"/>
    </row>
    <row r="51" spans="1:23" ht="16.5" customHeight="1">
      <c r="A51" s="13"/>
      <c r="B51" s="13"/>
      <c r="C51" s="13"/>
      <c r="D51" s="12"/>
      <c r="E51" s="13"/>
      <c r="F51" s="13"/>
      <c r="G51" s="12"/>
      <c r="H51" s="13"/>
      <c r="I51" s="15"/>
      <c r="J51" s="13"/>
      <c r="K51" s="13"/>
      <c r="L51" s="13"/>
      <c r="M51" s="13"/>
      <c r="N51" s="12"/>
      <c r="O51" s="12"/>
      <c r="P51" s="13"/>
      <c r="Q51" s="13"/>
      <c r="R51" s="13"/>
      <c r="S51" s="12"/>
      <c r="T51" s="13"/>
      <c r="U51" s="13"/>
      <c r="V51" s="13"/>
      <c r="W51" s="3"/>
    </row>
    <row r="52" spans="1:23" ht="16.5" customHeight="1">
      <c r="A52" s="13"/>
      <c r="B52" s="13"/>
      <c r="C52" s="21" t="s">
        <v>35</v>
      </c>
      <c r="D52" s="12"/>
      <c r="E52" s="40"/>
      <c r="F52" s="41"/>
      <c r="G52" s="15"/>
      <c r="H52" s="15"/>
      <c r="I52" s="21" t="s">
        <v>36</v>
      </c>
      <c r="J52" s="12"/>
      <c r="K52" s="41"/>
      <c r="L52" s="15"/>
      <c r="M52" s="15"/>
      <c r="N52" s="12"/>
      <c r="O52" s="12"/>
      <c r="P52" s="13"/>
      <c r="Q52" s="13"/>
      <c r="R52" s="13"/>
      <c r="S52" s="12"/>
      <c r="T52" s="13"/>
      <c r="U52" s="13"/>
      <c r="V52" s="13"/>
      <c r="W52" s="3"/>
    </row>
    <row r="53" spans="1:23" ht="16.5" customHeight="1">
      <c r="A53" s="13"/>
      <c r="B53" s="13"/>
      <c r="C53" s="13" t="s">
        <v>37</v>
      </c>
      <c r="D53" s="23">
        <f>'Q-Finals Game 1 Feb 13 vs UQTR'!D53+'Q-Finals Game 2 Feb 16 @ UQTR'!D53+'Q-Finals Game 3 Feb 19 @ UQTR '!D53</f>
        <v>0</v>
      </c>
      <c r="E53" s="13"/>
      <c r="F53" s="23"/>
      <c r="G53" s="15"/>
      <c r="H53" s="15"/>
      <c r="I53" s="43" t="s">
        <v>38</v>
      </c>
      <c r="J53" s="23">
        <f>'Q-Finals Game 1 Feb 13 vs UQTR'!J53+'Q-Finals Game 2 Feb 16 @ UQTR'!J53+'Q-Finals Game 3 Feb 19 @ UQTR '!J53</f>
        <v>0</v>
      </c>
      <c r="K53" s="15"/>
      <c r="L53" s="23"/>
      <c r="M53" s="15"/>
      <c r="N53" s="12"/>
      <c r="O53" s="12"/>
      <c r="P53" s="13"/>
      <c r="Q53" s="13"/>
      <c r="R53" s="13"/>
      <c r="S53" s="12"/>
      <c r="T53" s="13"/>
      <c r="U53" s="13"/>
      <c r="V53" s="13"/>
      <c r="W53" s="3"/>
    </row>
    <row r="54" spans="1:23" ht="16.5" customHeight="1">
      <c r="A54" s="13"/>
      <c r="B54" s="13"/>
      <c r="C54" s="44" t="s">
        <v>39</v>
      </c>
      <c r="D54" s="23" t="e">
        <f>'Q-Finals Game 1 Feb 13 vs UQTR'!D54+'Q-Finals Game 2 Feb 16 @ UQTR'!D54+'Q-Finals Game 3 Feb 19 @ UQTR '!D54</f>
        <v>#DIV/0!</v>
      </c>
      <c r="E54" s="13"/>
      <c r="F54" s="15"/>
      <c r="G54" s="15"/>
      <c r="H54" s="15"/>
      <c r="I54" s="45" t="s">
        <v>39</v>
      </c>
      <c r="J54" s="23" t="e">
        <f>'Q-Finals Game 1 Feb 13 vs UQTR'!J54+'Q-Finals Game 2 Feb 16 @ UQTR'!J54+'Q-Finals Game 3 Feb 19 @ UQTR '!J54</f>
        <v>#DIV/0!</v>
      </c>
      <c r="K54" s="13"/>
      <c r="L54" s="13"/>
      <c r="M54" s="13"/>
      <c r="N54" s="12"/>
      <c r="O54" s="12"/>
      <c r="P54" s="13"/>
      <c r="Q54" s="13"/>
      <c r="R54" s="13"/>
      <c r="S54" s="12"/>
      <c r="T54" s="13"/>
      <c r="U54" s="13"/>
      <c r="V54" s="13"/>
      <c r="W54" s="3"/>
    </row>
    <row r="55" spans="1:23" ht="16.5" customHeight="1">
      <c r="A55" s="13"/>
      <c r="B55" s="13"/>
      <c r="C55" s="16" t="s">
        <v>40</v>
      </c>
      <c r="D55" s="46" t="e">
        <f>(D53/D54)</f>
        <v>#DIV/0!</v>
      </c>
      <c r="E55" s="13"/>
      <c r="F55" s="15"/>
      <c r="G55" s="15"/>
      <c r="H55" s="15"/>
      <c r="I55" s="16" t="s">
        <v>40</v>
      </c>
      <c r="J55" s="46" t="e">
        <f>(J53/J54)</f>
        <v>#DIV/0!</v>
      </c>
      <c r="K55" s="13"/>
      <c r="L55" s="13"/>
      <c r="M55" s="13"/>
      <c r="N55" s="12"/>
      <c r="O55" s="12"/>
      <c r="P55" s="13"/>
      <c r="Q55" s="13"/>
      <c r="R55" s="13"/>
      <c r="S55" s="12"/>
      <c r="T55" s="13"/>
      <c r="U55" s="13"/>
      <c r="V55" s="13"/>
    </row>
    <row r="56" spans="1:23" s="3" customFormat="1" ht="16.5" customHeight="1">
      <c r="A56" s="1"/>
      <c r="B56" s="1"/>
    </row>
    <row r="57" spans="1:23" s="3" customFormat="1" ht="16.5" customHeight="1">
      <c r="A57" s="1"/>
      <c r="B57" s="1"/>
      <c r="R57" s="4"/>
      <c r="S57" s="2"/>
      <c r="T57" s="2"/>
    </row>
    <row r="58" spans="1:23" s="3" customFormat="1" ht="16.5" customHeight="1">
      <c r="A58" s="1"/>
      <c r="B58" s="1"/>
      <c r="R58" s="4"/>
      <c r="S58" s="2"/>
      <c r="T58" s="2"/>
    </row>
    <row r="59" spans="1:23" s="3" customFormat="1" ht="16.5" customHeight="1">
      <c r="A59" s="1"/>
      <c r="B59" s="1"/>
    </row>
    <row r="60" spans="1:23" s="3" customFormat="1" ht="16.5" customHeight="1">
      <c r="A60" s="1"/>
      <c r="B60" s="1"/>
    </row>
    <row r="61" spans="1:23" s="3" customFormat="1" ht="16.5" customHeight="1">
      <c r="A61" s="1"/>
      <c r="B61" s="1"/>
    </row>
  </sheetData>
  <mergeCells count="23">
    <mergeCell ref="R8:R9"/>
    <mergeCell ref="A13:B13"/>
    <mergeCell ref="A1:C1"/>
    <mergeCell ref="A3:B3"/>
    <mergeCell ref="P6:Q7"/>
    <mergeCell ref="Q13:U13"/>
    <mergeCell ref="R6:R7"/>
    <mergeCell ref="S6:S7"/>
    <mergeCell ref="P4:Q5"/>
    <mergeCell ref="P8:Q9"/>
    <mergeCell ref="T8:T9"/>
    <mergeCell ref="T2:T3"/>
    <mergeCell ref="U8:U9"/>
    <mergeCell ref="S8:S9"/>
    <mergeCell ref="T6:T7"/>
    <mergeCell ref="U6:U7"/>
    <mergeCell ref="R2:R3"/>
    <mergeCell ref="S2:S3"/>
    <mergeCell ref="U2:U3"/>
    <mergeCell ref="R4:R5"/>
    <mergeCell ref="S4:S5"/>
    <mergeCell ref="T4:T5"/>
    <mergeCell ref="U4:U5"/>
  </mergeCells>
  <phoneticPr fontId="7" type="noConversion"/>
  <printOptions horizontalCentered="1" verticalCentered="1" gridLines="1"/>
  <pageMargins left="0.19685039370078741" right="0.19685039370078741" top="0.39370078740157483" bottom="0.19685039370078741" header="0.19685039370078741" footer="0"/>
  <pageSetup scale="45" orientation="landscape"/>
  <headerFooter>
    <oddHeader>&amp;L&amp;"Arial,Bold Italic"&amp;14RYERSON  HOCKEY STATISTICS&amp;R&amp;"Arial,Bold Italic"&amp;14 2012-13 CUMULATIVE PLAYOFF STATISTICS</oddHeader>
  </headerFooter>
  <extLst>
    <ext xmlns:mx="http://schemas.microsoft.com/office/mac/excel/2008/main" uri="{64002731-A6B0-56B0-2670-7721B7C09600}">
      <mx:PLV Mode="1" OnePage="0" WScale="0"/>
    </ext>
  </extLst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S52"/>
  <sheetViews>
    <sheetView showRuler="0" workbookViewId="0"/>
  </sheetViews>
  <sheetFormatPr baseColWidth="10" defaultColWidth="0.6640625" defaultRowHeight="3.75" customHeight="1" x14ac:dyDescent="0"/>
  <sheetData>
    <row r="1" spans="1:19" ht="3.75" customHeight="1">
      <c r="A1" s="1" t="s">
        <v>46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</row>
    <row r="2" spans="1:19" ht="3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</row>
    <row r="3" spans="1:19" ht="3.75" customHeight="1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</row>
    <row r="4" spans="1:19" ht="3.7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</row>
    <row r="5" spans="1:19" ht="3.75" customHeight="1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</row>
    <row r="6" spans="1:19" ht="3.75" customHeight="1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</row>
    <row r="7" spans="1:19" ht="3.75" customHeight="1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</row>
    <row r="8" spans="1:19" ht="3.75" customHeight="1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</row>
    <row r="9" spans="1:19" ht="3.75" customHeight="1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</row>
    <row r="10" spans="1:19" ht="3.75" customHeight="1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</row>
    <row r="11" spans="1:19" ht="3.75" customHeight="1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</row>
    <row r="12" spans="1:19" ht="3.75" customHeight="1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</row>
    <row r="13" spans="1:19" ht="3.75" customHeight="1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</row>
    <row r="14" spans="1:19" ht="3.75" customHeight="1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</row>
    <row r="15" spans="1:19" ht="3.75" customHeight="1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</row>
    <row r="16" spans="1:19" ht="3.75" customHeight="1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</row>
    <row r="17" spans="1:19" ht="3.75" customHeight="1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</row>
    <row r="18" spans="1:19" ht="3.75" customHeight="1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</row>
    <row r="19" spans="1:19" ht="3.75" customHeight="1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</row>
    <row r="20" spans="1:19" ht="3.75" customHeight="1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</row>
    <row r="21" spans="1:19" ht="3.75" customHeight="1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</row>
    <row r="22" spans="1:19" ht="3.75" customHeight="1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</row>
    <row r="23" spans="1:19" ht="3.75" customHeight="1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</row>
    <row r="24" spans="1:19" ht="3.75" customHeight="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</row>
    <row r="25" spans="1:19" ht="3.75" customHeight="1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</row>
    <row r="26" spans="1:19" ht="3.75" customHeight="1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</row>
    <row r="27" spans="1:19" ht="3.75" customHeight="1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</row>
    <row r="28" spans="1:19" ht="3.75" customHeight="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</row>
    <row r="29" spans="1:19" ht="3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</row>
    <row r="30" spans="1:19" ht="3.75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</row>
    <row r="31" spans="1:19" ht="3.75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</row>
    <row r="32" spans="1:19" ht="3.75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</row>
    <row r="33" spans="1:19" ht="3.75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</row>
    <row r="34" spans="1:19" ht="3.75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</row>
    <row r="35" spans="1:19" ht="3.75" customHeight="1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</row>
    <row r="36" spans="1:19" ht="3.75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</row>
    <row r="37" spans="1:19" ht="3.75" customHeight="1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</row>
    <row r="38" spans="1:19" ht="3.75" customHeight="1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</row>
    <row r="39" spans="1:19" ht="3.75" customHeight="1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</row>
    <row r="40" spans="1:19" ht="3.75" customHeight="1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</row>
    <row r="41" spans="1:19" ht="3.75" customHeight="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</row>
    <row r="42" spans="1:19" ht="3.75" customHeight="1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</row>
    <row r="43" spans="1:19" ht="3.75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</row>
    <row r="44" spans="1:19" ht="3.75" customHeight="1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</row>
    <row r="45" spans="1:19" ht="3.75" customHeight="1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</row>
    <row r="46" spans="1:19" ht="3.75" customHeight="1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</row>
    <row r="47" spans="1:19" ht="3.75" customHeight="1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</row>
    <row r="48" spans="1:19" ht="3.75" customHeight="1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</row>
    <row r="49" spans="1:19" ht="3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</row>
    <row r="50" spans="1:19" ht="3.75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</row>
    <row r="51" spans="1:19" ht="3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</row>
    <row r="52" spans="1:19" ht="3.75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</row>
  </sheetData>
  <phoneticPr fontId="7" type="noConversion"/>
  <printOptions horizontalCentered="1" verticalCentered="1"/>
  <pageMargins left="0.19685039370078741" right="0.19685039370078741" top="0.19685039370078741" bottom="0.19685039370078741" header="0.19685039370078741" footer="0"/>
  <headerFooter>
    <oddHeader>&amp;L&amp;"Arial,Bold Italic"&amp;14YORK HOCKEY STATISTICS&amp;R&amp;"Arial,Bold Italic"&amp;11 &amp;14 2000-2001 PLAYOFF STATISTICS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W62"/>
  <sheetViews>
    <sheetView showRuler="0" view="pageLayout" topLeftCell="A6" zoomScale="65" zoomScaleNormal="65" zoomScalePageLayoutView="65" workbookViewId="0">
      <selection activeCell="A47" sqref="A47"/>
    </sheetView>
  </sheetViews>
  <sheetFormatPr baseColWidth="10" defaultColWidth="9.1640625" defaultRowHeight="16.5" customHeight="1" x14ac:dyDescent="0"/>
  <cols>
    <col min="1" max="1" width="6.33203125" style="1" bestFit="1" customWidth="1"/>
    <col min="2" max="2" width="28.83203125" style="1" bestFit="1" customWidth="1"/>
    <col min="3" max="3" width="14.83203125" style="1" bestFit="1" customWidth="1"/>
    <col min="4" max="4" width="11.5" style="1" bestFit="1" customWidth="1"/>
    <col min="5" max="5" width="11.5" style="1" customWidth="1"/>
    <col min="6" max="6" width="14.83203125" style="1" bestFit="1" customWidth="1"/>
    <col min="7" max="7" width="12.83203125" style="1" customWidth="1"/>
    <col min="8" max="8" width="14" style="1" customWidth="1"/>
    <col min="9" max="9" width="14.83203125" style="1" bestFit="1" customWidth="1"/>
    <col min="10" max="10" width="13.33203125" style="1" customWidth="1"/>
    <col min="11" max="11" width="12.5" style="1" bestFit="1" customWidth="1"/>
    <col min="12" max="12" width="10.6640625" style="1" bestFit="1" customWidth="1"/>
    <col min="13" max="13" width="10" style="1" customWidth="1"/>
    <col min="14" max="14" width="11" style="1" bestFit="1" customWidth="1"/>
    <col min="15" max="17" width="10" style="1" bestFit="1" customWidth="1"/>
    <col min="18" max="18" width="10.1640625" style="1" bestFit="1" customWidth="1"/>
    <col min="19" max="19" width="11.83203125" style="1" bestFit="1" customWidth="1"/>
    <col min="20" max="20" width="13.5" style="1" bestFit="1" customWidth="1"/>
    <col min="21" max="22" width="12.5" style="1" bestFit="1" customWidth="1"/>
    <col min="23" max="16384" width="9.1640625" style="1"/>
  </cols>
  <sheetData>
    <row r="1" spans="1:22" ht="16.5" customHeight="1" thickBot="1">
      <c r="A1" s="1085"/>
      <c r="B1" s="1085"/>
      <c r="C1" s="1085"/>
      <c r="D1" s="17" t="s">
        <v>41</v>
      </c>
      <c r="E1" s="18">
        <f>C11</f>
        <v>13.196166666666667</v>
      </c>
      <c r="F1" s="17" t="s">
        <v>42</v>
      </c>
      <c r="G1" s="13"/>
      <c r="H1" s="15"/>
      <c r="I1" s="15"/>
      <c r="J1" s="15"/>
      <c r="K1" s="15"/>
      <c r="L1" s="15"/>
      <c r="M1" s="16"/>
      <c r="N1" s="13"/>
      <c r="O1" s="15"/>
      <c r="P1" s="19"/>
      <c r="Q1" s="20"/>
      <c r="R1" s="52"/>
      <c r="S1" s="52"/>
      <c r="T1" s="52"/>
      <c r="U1" s="15"/>
      <c r="V1" s="15"/>
    </row>
    <row r="2" spans="1:22" ht="16.5" customHeight="1">
      <c r="A2" s="16"/>
      <c r="B2" s="16"/>
      <c r="C2" s="16"/>
      <c r="D2" s="16"/>
      <c r="E2" s="16"/>
      <c r="F2" s="16"/>
      <c r="G2" s="16"/>
      <c r="H2" s="16"/>
      <c r="I2" s="16"/>
      <c r="J2" s="15"/>
      <c r="K2" s="15"/>
      <c r="L2" s="15"/>
      <c r="M2" s="16"/>
      <c r="N2" s="13"/>
      <c r="O2" s="15"/>
      <c r="P2" s="15"/>
      <c r="Q2" s="47"/>
      <c r="R2" s="1255" t="s">
        <v>10</v>
      </c>
      <c r="S2" s="1255" t="s">
        <v>11</v>
      </c>
      <c r="T2" s="1255" t="s">
        <v>53</v>
      </c>
      <c r="U2" s="1103"/>
      <c r="V2" s="15"/>
    </row>
    <row r="3" spans="1:22" ht="16.5" customHeight="1" thickBot="1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2"/>
      <c r="N3" s="13"/>
      <c r="O3" s="15"/>
      <c r="P3" s="53"/>
      <c r="Q3" s="54"/>
      <c r="R3" s="1256"/>
      <c r="S3" s="1256"/>
      <c r="T3" s="1256"/>
      <c r="U3" s="1103"/>
      <c r="V3" s="15"/>
    </row>
    <row r="4" spans="1:22" ht="16.5" customHeight="1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2" t="s">
        <v>53</v>
      </c>
      <c r="N4" s="22" t="s">
        <v>12</v>
      </c>
      <c r="O4" s="47"/>
      <c r="P4" s="1139" t="s">
        <v>43</v>
      </c>
      <c r="Q4" s="1137"/>
      <c r="R4" s="1259">
        <f>'Cumulative Exhibition'!R4:R5+'Cumulative Regular Season'!R4:R5+'Cumulative Playoffs'!R4:R5</f>
        <v>8</v>
      </c>
      <c r="S4" s="1259">
        <f>'Cumulative Exhibition'!S4:S5+'Cumulative Regular Season'!S4:S5+'Cumulative Playoffs'!S4:S5</f>
        <v>4</v>
      </c>
      <c r="T4" s="1258">
        <f>'Cumulative Exhibition'!T4:T5+'Cumulative Regular Season'!T4:T5+'Cumulative Playoffs'!T4:T5</f>
        <v>0</v>
      </c>
      <c r="U4" s="1120"/>
      <c r="V4" s="15"/>
    </row>
    <row r="5" spans="1:22" ht="16.5" customHeight="1">
      <c r="A5" s="12"/>
      <c r="B5" s="13"/>
      <c r="C5" s="24">
        <f>D5/60</f>
        <v>0.83883333333333332</v>
      </c>
      <c r="D5" s="24">
        <f>'Cumulative Exhibition'!D5+'Cumulative Regular Season'!D5+'Cumulative Playoffs'!D5</f>
        <v>50.33</v>
      </c>
      <c r="E5" s="23">
        <f>'Cumulative Exhibition'!E5+'Cumulative Regular Season'!E5+'Cumulative Playoffs'!E5</f>
        <v>24</v>
      </c>
      <c r="F5" s="23">
        <f>E5-H5</f>
        <v>22</v>
      </c>
      <c r="G5" s="25">
        <f>F5/E5</f>
        <v>0.91666666666666663</v>
      </c>
      <c r="H5" s="23">
        <f>'Cumulative Exhibition'!H5+'Cumulative Regular Season'!H5+'Cumulative Playoffs'!H5</f>
        <v>2</v>
      </c>
      <c r="I5" s="23">
        <f>'Cumulative Exhibition'!I5+'Cumulative Regular Season'!I5+'Cumulative Playoffs'!I5</f>
        <v>0</v>
      </c>
      <c r="J5" s="24">
        <f>H5/C5</f>
        <v>2.3842638585336777</v>
      </c>
      <c r="K5" s="23">
        <f>'Cumulative Exhibition'!K5+'Cumulative Regular Season'!K5+'Cumulative Playoffs'!K5</f>
        <v>0</v>
      </c>
      <c r="L5" s="23">
        <f>'Cumulative Exhibition'!L5+'Cumulative Regular Season'!L5+'Cumulative Playoffs'!L5</f>
        <v>0</v>
      </c>
      <c r="M5" s="23">
        <f>'Cumulative Exhibition'!M5+'Cumulative Regular Season'!M5+'Cumulative Playoffs'!M5</f>
        <v>0</v>
      </c>
      <c r="N5" s="23">
        <f>'Cumulative Exhibition'!N5+'Cumulative Regular Season'!N5+'Cumulative Playoffs'!N5</f>
        <v>0</v>
      </c>
      <c r="O5" s="47"/>
      <c r="P5" s="1140"/>
      <c r="Q5" s="1138"/>
      <c r="R5" s="1136"/>
      <c r="S5" s="1136"/>
      <c r="T5" s="1135"/>
      <c r="U5" s="1120"/>
      <c r="V5" s="15"/>
    </row>
    <row r="6" spans="1:22" ht="16.5" customHeight="1">
      <c r="A6" s="12"/>
      <c r="B6" s="13"/>
      <c r="C6" s="24">
        <f>D6/60</f>
        <v>0.33333333333333331</v>
      </c>
      <c r="D6" s="24">
        <f>'Cumulative Exhibition'!D6+'Cumulative Regular Season'!D6+'Cumulative Playoffs'!D6</f>
        <v>20</v>
      </c>
      <c r="E6" s="23">
        <f>'Cumulative Exhibition'!E6+'Cumulative Regular Season'!E6+'Cumulative Playoffs'!E6</f>
        <v>13</v>
      </c>
      <c r="F6" s="23">
        <f>E6-H6</f>
        <v>12</v>
      </c>
      <c r="G6" s="25">
        <f>F6/E6</f>
        <v>0.92307692307692313</v>
      </c>
      <c r="H6" s="23">
        <f>'Cumulative Exhibition'!H6+'Cumulative Regular Season'!H6+'Cumulative Playoffs'!H6</f>
        <v>1</v>
      </c>
      <c r="I6" s="23">
        <f>'Cumulative Exhibition'!I6+'Cumulative Regular Season'!I6+'Cumulative Playoffs'!I6</f>
        <v>0</v>
      </c>
      <c r="J6" s="24">
        <f>H6/C6</f>
        <v>3</v>
      </c>
      <c r="K6" s="23">
        <f>'Cumulative Exhibition'!K6+'Cumulative Regular Season'!K6+'Cumulative Playoffs'!K6</f>
        <v>0</v>
      </c>
      <c r="L6" s="23">
        <f>'Cumulative Exhibition'!L6+'Cumulative Regular Season'!L6+'Cumulative Playoffs'!L6</f>
        <v>0</v>
      </c>
      <c r="M6" s="23">
        <f>'Cumulative Exhibition'!M6+'Cumulative Regular Season'!M6+'Cumulative Playoffs'!M6</f>
        <v>0</v>
      </c>
      <c r="N6" s="23">
        <f>'Cumulative Exhibition'!N6+'Cumulative Regular Season'!N6+'Cumulative Playoffs'!N6</f>
        <v>0</v>
      </c>
      <c r="O6" s="47"/>
      <c r="P6" s="1140" t="s">
        <v>44</v>
      </c>
      <c r="Q6" s="1138"/>
      <c r="R6" s="1136">
        <f>'Cumulative Exhibition'!R6:R7+'Cumulative Regular Season'!R6:R7+'Cumulative Playoffs'!R6:R7</f>
        <v>5</v>
      </c>
      <c r="S6" s="1136">
        <f>'Cumulative Exhibition'!S6:S7+'Cumulative Regular Season'!S6:S7+'Cumulative Playoffs'!S6:S7</f>
        <v>8</v>
      </c>
      <c r="T6" s="1135">
        <f>'Cumulative Exhibition'!T6:T7+'Cumulative Regular Season'!T6:T7+'Cumulative Playoffs'!T6:T7</f>
        <v>1</v>
      </c>
      <c r="U6" s="1120"/>
      <c r="V6" s="15"/>
    </row>
    <row r="7" spans="1:22" ht="16.5" customHeight="1">
      <c r="A7" s="12"/>
      <c r="B7" s="13"/>
      <c r="C7" s="24">
        <f>D7/60</f>
        <v>0.33333333333333331</v>
      </c>
      <c r="D7" s="24">
        <f>'Cumulative Exhibition'!D7+'Cumulative Regular Season'!D7+'Cumulative Playoffs'!D7</f>
        <v>20</v>
      </c>
      <c r="E7" s="23">
        <f>'Cumulative Exhibition'!E7+'Cumulative Regular Season'!E7+'Cumulative Playoffs'!E7</f>
        <v>15</v>
      </c>
      <c r="F7" s="23">
        <f>E7-H7</f>
        <v>15</v>
      </c>
      <c r="G7" s="25">
        <f>F7/E7</f>
        <v>1</v>
      </c>
      <c r="H7" s="23">
        <f>'Cumulative Exhibition'!H7+'Cumulative Regular Season'!H7+'Cumulative Playoffs'!H7</f>
        <v>0</v>
      </c>
      <c r="I7" s="23">
        <f>'Cumulative Exhibition'!I7+'Cumulative Regular Season'!I7+'Cumulative Playoffs'!I7</f>
        <v>0</v>
      </c>
      <c r="J7" s="24">
        <f>H7/C7</f>
        <v>0</v>
      </c>
      <c r="K7" s="23">
        <f>'Cumulative Exhibition'!K7+'Cumulative Regular Season'!K7+'Cumulative Playoffs'!K7</f>
        <v>1</v>
      </c>
      <c r="L7" s="23">
        <f>'Cumulative Exhibition'!L7+'Cumulative Regular Season'!L7+'Cumulative Playoffs'!L7</f>
        <v>0</v>
      </c>
      <c r="M7" s="23">
        <f>'Cumulative Exhibition'!M7+'Cumulative Regular Season'!M7+'Cumulative Playoffs'!M7</f>
        <v>0</v>
      </c>
      <c r="N7" s="23">
        <f>'Cumulative Exhibition'!N7+'Cumulative Regular Season'!N7+'Cumulative Playoffs'!N7</f>
        <v>0</v>
      </c>
      <c r="O7" s="47"/>
      <c r="P7" s="1140"/>
      <c r="Q7" s="1138"/>
      <c r="R7" s="1136"/>
      <c r="S7" s="1136"/>
      <c r="T7" s="1135"/>
      <c r="U7" s="1120"/>
      <c r="V7" s="15"/>
    </row>
    <row r="8" spans="1:22" ht="16.5" customHeight="1">
      <c r="A8" s="12"/>
      <c r="B8" s="13"/>
      <c r="C8" s="24"/>
      <c r="D8" s="24"/>
      <c r="E8" s="23"/>
      <c r="F8" s="23"/>
      <c r="G8" s="24"/>
      <c r="H8" s="23"/>
      <c r="I8" s="23"/>
      <c r="J8" s="24"/>
      <c r="K8" s="23"/>
      <c r="L8" s="23"/>
      <c r="M8" s="23"/>
      <c r="N8" s="23"/>
      <c r="O8" s="79"/>
      <c r="P8" s="1140" t="s">
        <v>45</v>
      </c>
      <c r="Q8" s="1138"/>
      <c r="R8" s="1150">
        <f>SUM(R4:R7)</f>
        <v>13</v>
      </c>
      <c r="S8" s="1150">
        <f>SUM(S4:S7)</f>
        <v>12</v>
      </c>
      <c r="T8" s="1151">
        <f>SUM(T4:T7)</f>
        <v>1</v>
      </c>
      <c r="U8" s="1254"/>
      <c r="V8" s="15"/>
    </row>
    <row r="9" spans="1:22" ht="18" thickBot="1">
      <c r="A9" s="12"/>
      <c r="B9" s="13" t="s">
        <v>13</v>
      </c>
      <c r="C9" s="24">
        <f>D9/60</f>
        <v>11.690666666666665</v>
      </c>
      <c r="D9" s="24">
        <f>'Cumulative Exhibition'!D9+'Cumulative Regular Season'!D9+'Cumulative Playoffs'!D9</f>
        <v>701.43999999999994</v>
      </c>
      <c r="E9" s="23">
        <f>'Cumulative Exhibition'!E9+'Cumulative Regular Season'!E9+'Cumulative Playoffs'!E9</f>
        <v>470</v>
      </c>
      <c r="F9" s="23">
        <v>0</v>
      </c>
      <c r="G9" s="24">
        <v>0</v>
      </c>
      <c r="H9" s="23">
        <f>'Cumulative Exhibition'!H9+'Cumulative Regular Season'!H9+'Cumulative Playoffs'!H9</f>
        <v>39</v>
      </c>
      <c r="I9" s="23">
        <f>'Cumulative Exhibition'!I9+'Cumulative Regular Season'!I9+'Cumulative Playoffs'!I9</f>
        <v>0</v>
      </c>
      <c r="J9" s="24">
        <v>0</v>
      </c>
      <c r="K9" s="23"/>
      <c r="L9" s="23"/>
      <c r="M9" s="23"/>
      <c r="N9" s="23"/>
      <c r="O9" s="79"/>
      <c r="P9" s="1141"/>
      <c r="Q9" s="1260"/>
      <c r="R9" s="1257"/>
      <c r="S9" s="1257"/>
      <c r="T9" s="1261"/>
      <c r="U9" s="1254"/>
      <c r="V9" s="15"/>
    </row>
    <row r="10" spans="1:22" ht="17">
      <c r="A10" s="12"/>
      <c r="B10" s="13"/>
      <c r="C10" s="24"/>
      <c r="D10" s="24"/>
      <c r="E10" s="24"/>
      <c r="F10" s="24"/>
      <c r="G10" s="24"/>
      <c r="H10" s="23"/>
      <c r="I10" s="23"/>
      <c r="J10" s="24"/>
      <c r="K10" s="23"/>
      <c r="L10" s="23"/>
      <c r="M10" s="23"/>
      <c r="N10" s="23"/>
      <c r="O10" s="23"/>
      <c r="P10" s="58"/>
      <c r="Q10" s="58"/>
      <c r="R10" s="58"/>
      <c r="S10" s="80" t="s">
        <v>56</v>
      </c>
      <c r="T10" s="81">
        <f>(R8*2)+(T8*1)+(U8*1)</f>
        <v>27</v>
      </c>
      <c r="U10" s="15"/>
      <c r="V10" s="15"/>
    </row>
    <row r="11" spans="1:22" s="5" customFormat="1" ht="16.5" customHeight="1">
      <c r="A11" s="13"/>
      <c r="B11" s="16" t="s">
        <v>14</v>
      </c>
      <c r="C11" s="26">
        <f>D11/60</f>
        <v>13.196166666666667</v>
      </c>
      <c r="D11" s="26">
        <f>SUM(D5:D9)</f>
        <v>791.77</v>
      </c>
      <c r="E11" s="18">
        <f t="shared" ref="E11:O11" si="0">SUM(E5:E9)</f>
        <v>522</v>
      </c>
      <c r="F11" s="18">
        <f t="shared" si="0"/>
        <v>49</v>
      </c>
      <c r="G11" s="27">
        <f>F11/E11</f>
        <v>9.3869731800766285E-2</v>
      </c>
      <c r="H11" s="18">
        <f t="shared" si="0"/>
        <v>42</v>
      </c>
      <c r="I11" s="18">
        <f t="shared" si="0"/>
        <v>0</v>
      </c>
      <c r="J11" s="26">
        <f>H11/C11</f>
        <v>3.1827424630890282</v>
      </c>
      <c r="K11" s="18">
        <f t="shared" si="0"/>
        <v>1</v>
      </c>
      <c r="L11" s="18">
        <f t="shared" si="0"/>
        <v>0</v>
      </c>
      <c r="M11" s="18">
        <f>SUM(M8:M9)</f>
        <v>0</v>
      </c>
      <c r="N11" s="18">
        <f t="shared" si="0"/>
        <v>0</v>
      </c>
      <c r="O11" s="18">
        <f t="shared" si="0"/>
        <v>0</v>
      </c>
      <c r="P11" s="28"/>
      <c r="Q11" s="28"/>
      <c r="R11" s="28"/>
      <c r="S11" s="78"/>
      <c r="T11" s="78"/>
      <c r="U11" s="28"/>
      <c r="V11" s="28"/>
    </row>
    <row r="12" spans="1:22" ht="16.5" customHeight="1">
      <c r="A12" s="13"/>
      <c r="B12" s="72"/>
      <c r="C12" s="13"/>
      <c r="D12" s="24"/>
      <c r="E12" s="12"/>
      <c r="F12" s="13"/>
      <c r="G12" s="13"/>
      <c r="H12" s="13"/>
      <c r="I12" s="13"/>
      <c r="J12" s="13"/>
      <c r="K12" s="13"/>
      <c r="L12" s="13"/>
      <c r="M12" s="12"/>
      <c r="N12" s="12"/>
      <c r="O12" s="13"/>
      <c r="P12" s="13"/>
      <c r="Q12" s="12"/>
      <c r="R12" s="13"/>
      <c r="S12" s="13"/>
      <c r="T12" s="13"/>
      <c r="U12" s="15"/>
      <c r="V12" s="15"/>
    </row>
    <row r="13" spans="1:22" ht="16.5" customHeight="1">
      <c r="A13" s="1129" t="s">
        <v>15</v>
      </c>
      <c r="B13" s="1129"/>
      <c r="C13" s="13"/>
      <c r="D13" s="24"/>
      <c r="E13" s="12"/>
      <c r="F13" s="13"/>
      <c r="G13" s="13"/>
      <c r="H13" s="13"/>
      <c r="I13" s="17" t="s">
        <v>58</v>
      </c>
      <c r="J13" s="13"/>
      <c r="K13" s="13"/>
      <c r="L13" s="17" t="s">
        <v>60</v>
      </c>
      <c r="M13" s="12"/>
      <c r="N13" s="12"/>
      <c r="O13" s="13"/>
      <c r="P13" s="13"/>
      <c r="Q13" s="1128" t="s">
        <v>64</v>
      </c>
      <c r="R13" s="1128"/>
      <c r="S13" s="1128"/>
      <c r="T13" s="1128"/>
      <c r="U13" s="1128"/>
      <c r="V13" s="15"/>
    </row>
    <row r="14" spans="1:22" ht="16.5" customHeight="1">
      <c r="A14" s="11" t="s">
        <v>1</v>
      </c>
      <c r="B14" s="11" t="s">
        <v>2</v>
      </c>
      <c r="C14" s="21" t="s">
        <v>16</v>
      </c>
      <c r="D14" s="30" t="s">
        <v>3</v>
      </c>
      <c r="E14" s="21" t="s">
        <v>17</v>
      </c>
      <c r="F14" s="21" t="s">
        <v>18</v>
      </c>
      <c r="G14" s="21" t="s">
        <v>19</v>
      </c>
      <c r="H14" s="31" t="s">
        <v>20</v>
      </c>
      <c r="I14" s="22" t="s">
        <v>61</v>
      </c>
      <c r="J14" s="21" t="s">
        <v>4</v>
      </c>
      <c r="K14" s="21" t="s">
        <v>6</v>
      </c>
      <c r="L14" s="21" t="s">
        <v>62</v>
      </c>
      <c r="M14" s="21" t="s">
        <v>21</v>
      </c>
      <c r="N14" s="21" t="s">
        <v>22</v>
      </c>
      <c r="O14" s="21" t="s">
        <v>23</v>
      </c>
      <c r="P14" s="21" t="s">
        <v>48</v>
      </c>
      <c r="Q14" s="21" t="s">
        <v>8</v>
      </c>
      <c r="R14" s="21" t="s">
        <v>24</v>
      </c>
      <c r="S14" s="21" t="s">
        <v>10</v>
      </c>
      <c r="T14" s="21" t="s">
        <v>11</v>
      </c>
      <c r="U14" s="21" t="s">
        <v>25</v>
      </c>
      <c r="V14" s="21" t="s">
        <v>6</v>
      </c>
    </row>
    <row r="15" spans="1:22" ht="16.5" customHeight="1">
      <c r="A15" s="12"/>
      <c r="B15" s="13"/>
      <c r="C15" s="23" t="e">
        <f>'Cumulative Exhibition'!C16+'Cumulative Regular Season'!C16+'Cumulative Playoffs'!C15</f>
        <v>#REF!</v>
      </c>
      <c r="D15" s="23" t="e">
        <f>'Cumulative Exhibition'!D16+'Cumulative Regular Season'!D16+'Cumulative Playoffs'!D15</f>
        <v>#REF!</v>
      </c>
      <c r="E15" s="23" t="e">
        <f>'Cumulative Exhibition'!E16+'Cumulative Regular Season'!E16+'Cumulative Playoffs'!E15</f>
        <v>#REF!</v>
      </c>
      <c r="F15" s="23" t="e">
        <f>'Cumulative Exhibition'!F16+'Cumulative Regular Season'!F16+'Cumulative Playoffs'!F15</f>
        <v>#REF!</v>
      </c>
      <c r="G15" s="23" t="e">
        <f>'Cumulative Exhibition'!G16+'Cumulative Regular Season'!G16+'Cumulative Playoffs'!G15</f>
        <v>#REF!</v>
      </c>
      <c r="H15" s="23" t="e">
        <f>'Cumulative Exhibition'!H16+'Cumulative Regular Season'!H16+'Cumulative Playoffs'!H15</f>
        <v>#REF!</v>
      </c>
      <c r="I15" s="23" t="e">
        <f>'Cumulative Exhibition'!I16+'Cumulative Regular Season'!I16+'Cumulative Playoffs'!I15</f>
        <v>#REF!</v>
      </c>
      <c r="J15" s="23" t="e">
        <f>'Cumulative Exhibition'!J16+'Cumulative Regular Season'!J16+'Cumulative Playoffs'!J15</f>
        <v>#REF!</v>
      </c>
      <c r="K15" s="32" t="e">
        <f>J15/I15</f>
        <v>#REF!</v>
      </c>
      <c r="L15" s="67" t="e">
        <f>(D15/J15)</f>
        <v>#REF!</v>
      </c>
      <c r="M15" s="23" t="e">
        <f>'Cumulative Exhibition'!M16+'Cumulative Regular Season'!M16+'Cumulative Playoffs'!M15</f>
        <v>#REF!</v>
      </c>
      <c r="N15" s="23" t="e">
        <f>'Cumulative Exhibition'!N16+'Cumulative Regular Season'!N16+'Cumulative Playoffs'!N15</f>
        <v>#REF!</v>
      </c>
      <c r="O15" s="23" t="e">
        <f>'Cumulative Exhibition'!O16+'Cumulative Regular Season'!O16+'Cumulative Playoffs'!O15</f>
        <v>#REF!</v>
      </c>
      <c r="P15" s="23" t="e">
        <f>'Cumulative Exhibition'!P16+'Cumulative Regular Season'!P16+'Cumulative Playoffs'!P15</f>
        <v>#REF!</v>
      </c>
      <c r="Q15" s="23" t="e">
        <f>'Cumulative Exhibition'!Q16+'Cumulative Regular Season'!Q16+'Cumulative Playoffs'!Q15</f>
        <v>#REF!</v>
      </c>
      <c r="R15" s="23" t="e">
        <f>'Cumulative Exhibition'!R16+'Cumulative Regular Season'!R16+'Cumulative Playoffs'!R15</f>
        <v>#REF!</v>
      </c>
      <c r="S15" s="23" t="e">
        <f>'Cumulative Exhibition'!S16+'Cumulative Regular Season'!S16+'Cumulative Playoffs'!S15</f>
        <v>#REF!</v>
      </c>
      <c r="T15" s="23" t="e">
        <f>'Cumulative Exhibition'!T16+'Cumulative Regular Season'!T16+'Cumulative Playoffs'!T15</f>
        <v>#REF!</v>
      </c>
      <c r="U15" s="23" t="e">
        <f>'Cumulative Exhibition'!U16+'Cumulative Regular Season'!U16+'Cumulative Playoffs'!U15</f>
        <v>#REF!</v>
      </c>
      <c r="V15" s="34" t="e">
        <f>S15/U15</f>
        <v>#REF!</v>
      </c>
    </row>
    <row r="16" spans="1:22" ht="16.5" customHeight="1">
      <c r="A16" s="12"/>
      <c r="B16" s="13"/>
      <c r="C16" s="23" t="e">
        <f>'Cumulative Exhibition'!C17+'Cumulative Regular Season'!C17+'Cumulative Playoffs'!C16</f>
        <v>#REF!</v>
      </c>
      <c r="D16" s="23" t="e">
        <f>'Cumulative Exhibition'!D17+'Cumulative Regular Season'!D17+'Cumulative Playoffs'!D16</f>
        <v>#REF!</v>
      </c>
      <c r="E16" s="23" t="e">
        <f>'Cumulative Exhibition'!E17+'Cumulative Regular Season'!E17+'Cumulative Playoffs'!E16</f>
        <v>#REF!</v>
      </c>
      <c r="F16" s="23" t="e">
        <f>'Cumulative Exhibition'!F17+'Cumulative Regular Season'!F17+'Cumulative Playoffs'!F16</f>
        <v>#REF!</v>
      </c>
      <c r="G16" s="23" t="e">
        <f>'Cumulative Exhibition'!G17+'Cumulative Regular Season'!G17+'Cumulative Playoffs'!G16</f>
        <v>#REF!</v>
      </c>
      <c r="H16" s="23" t="e">
        <f>'Cumulative Exhibition'!H17+'Cumulative Regular Season'!H17+'Cumulative Playoffs'!H16</f>
        <v>#REF!</v>
      </c>
      <c r="I16" s="23" t="e">
        <f>'Cumulative Exhibition'!I17+'Cumulative Regular Season'!I17+'Cumulative Playoffs'!I16</f>
        <v>#REF!</v>
      </c>
      <c r="J16" s="23" t="e">
        <f>'Cumulative Exhibition'!J17+'Cumulative Regular Season'!J17+'Cumulative Playoffs'!J16</f>
        <v>#REF!</v>
      </c>
      <c r="K16" s="32" t="e">
        <f t="shared" ref="K16:K21" si="1">J16/I16</f>
        <v>#REF!</v>
      </c>
      <c r="L16" s="67" t="e">
        <f t="shared" ref="L16:L21" si="2">(D16/J16)</f>
        <v>#REF!</v>
      </c>
      <c r="M16" s="23" t="e">
        <f>'Cumulative Exhibition'!M17+'Cumulative Regular Season'!M17+'Cumulative Playoffs'!M16</f>
        <v>#REF!</v>
      </c>
      <c r="N16" s="23" t="e">
        <f>'Cumulative Exhibition'!N17+'Cumulative Regular Season'!N17+'Cumulative Playoffs'!N16</f>
        <v>#REF!</v>
      </c>
      <c r="O16" s="23" t="e">
        <f>'Cumulative Exhibition'!O17+'Cumulative Regular Season'!O17+'Cumulative Playoffs'!O16</f>
        <v>#REF!</v>
      </c>
      <c r="P16" s="23" t="e">
        <f>'Cumulative Exhibition'!P17+'Cumulative Regular Season'!P17+'Cumulative Playoffs'!P16</f>
        <v>#REF!</v>
      </c>
      <c r="Q16" s="23" t="e">
        <f>'Cumulative Exhibition'!Q17+'Cumulative Regular Season'!Q17+'Cumulative Playoffs'!Q16</f>
        <v>#REF!</v>
      </c>
      <c r="R16" s="23" t="e">
        <f>'Cumulative Exhibition'!R17+'Cumulative Regular Season'!R17+'Cumulative Playoffs'!R16</f>
        <v>#REF!</v>
      </c>
      <c r="S16" s="23" t="e">
        <f>'Cumulative Exhibition'!S17+'Cumulative Regular Season'!S17+'Cumulative Playoffs'!S16</f>
        <v>#REF!</v>
      </c>
      <c r="T16" s="23" t="e">
        <f>'Cumulative Exhibition'!T17+'Cumulative Regular Season'!T17+'Cumulative Playoffs'!T16</f>
        <v>#REF!</v>
      </c>
      <c r="U16" s="23" t="e">
        <f>'Cumulative Exhibition'!U17+'Cumulative Regular Season'!U17+'Cumulative Playoffs'!U16</f>
        <v>#REF!</v>
      </c>
      <c r="V16" s="34" t="e">
        <f t="shared" ref="V16:V45" si="3">S16/U16</f>
        <v>#REF!</v>
      </c>
    </row>
    <row r="17" spans="1:23" ht="16.5" customHeight="1">
      <c r="A17" s="12"/>
      <c r="B17" s="13"/>
      <c r="C17" s="23">
        <f>'Cumulative Exhibition'!C18</f>
        <v>6</v>
      </c>
      <c r="D17" s="23">
        <f>'Cumulative Exhibition'!D18</f>
        <v>1</v>
      </c>
      <c r="E17" s="23">
        <f>'Cumulative Exhibition'!E18</f>
        <v>2</v>
      </c>
      <c r="F17" s="23">
        <f>'Cumulative Exhibition'!F18</f>
        <v>3</v>
      </c>
      <c r="G17" s="23">
        <f>'Cumulative Exhibition'!G18</f>
        <v>0</v>
      </c>
      <c r="H17" s="23">
        <f>'Cumulative Exhibition'!H18</f>
        <v>-4</v>
      </c>
      <c r="I17" s="23">
        <f>'Cumulative Exhibition'!I18</f>
        <v>24</v>
      </c>
      <c r="J17" s="23">
        <f>'Cumulative Exhibition'!J18</f>
        <v>25</v>
      </c>
      <c r="K17" s="32">
        <f t="shared" si="1"/>
        <v>1.0416666666666667</v>
      </c>
      <c r="L17" s="67">
        <f t="shared" si="2"/>
        <v>0.04</v>
      </c>
      <c r="M17" s="23">
        <f>'Cumulative Exhibition'!M18</f>
        <v>0</v>
      </c>
      <c r="N17" s="23">
        <f>'Cumulative Exhibition'!N18</f>
        <v>0</v>
      </c>
      <c r="O17" s="23">
        <f>'Cumulative Exhibition'!O18</f>
        <v>1</v>
      </c>
      <c r="P17" s="23">
        <f>'Cumulative Exhibition'!P18</f>
        <v>0</v>
      </c>
      <c r="Q17" s="23">
        <f>'Cumulative Exhibition'!Q18</f>
        <v>0</v>
      </c>
      <c r="R17" s="23">
        <f>'Cumulative Exhibition'!R18</f>
        <v>3</v>
      </c>
      <c r="S17" s="23">
        <f>'Cumulative Exhibition'!S18</f>
        <v>0</v>
      </c>
      <c r="T17" s="23">
        <f>'Cumulative Exhibition'!T18</f>
        <v>0</v>
      </c>
      <c r="U17" s="23">
        <f>'Cumulative Exhibition'!U18</f>
        <v>0</v>
      </c>
      <c r="V17" s="34" t="e">
        <f t="shared" si="3"/>
        <v>#DIV/0!</v>
      </c>
      <c r="W17" s="3"/>
    </row>
    <row r="18" spans="1:23" ht="16.5" customHeight="1">
      <c r="A18" s="12"/>
      <c r="B18" s="13"/>
      <c r="C18" s="23">
        <f>'Cumulative Exhibition'!C19</f>
        <v>4</v>
      </c>
      <c r="D18" s="23">
        <f>'Cumulative Exhibition'!D19</f>
        <v>0</v>
      </c>
      <c r="E18" s="23">
        <f>'Cumulative Exhibition'!E19</f>
        <v>0</v>
      </c>
      <c r="F18" s="23">
        <f>'Cumulative Exhibition'!F19</f>
        <v>0</v>
      </c>
      <c r="G18" s="23">
        <f>'Cumulative Exhibition'!G19</f>
        <v>8</v>
      </c>
      <c r="H18" s="23">
        <f>'Cumulative Exhibition'!H19</f>
        <v>-1</v>
      </c>
      <c r="I18" s="23">
        <f>'Cumulative Exhibition'!I19</f>
        <v>14</v>
      </c>
      <c r="J18" s="23">
        <f>'Cumulative Exhibition'!J19</f>
        <v>11</v>
      </c>
      <c r="K18" s="32">
        <f t="shared" si="1"/>
        <v>0.7857142857142857</v>
      </c>
      <c r="L18" s="67">
        <f t="shared" si="2"/>
        <v>0</v>
      </c>
      <c r="M18" s="23">
        <f>'Cumulative Exhibition'!M19</f>
        <v>0</v>
      </c>
      <c r="N18" s="23">
        <f>'Cumulative Exhibition'!N19</f>
        <v>0</v>
      </c>
      <c r="O18" s="23">
        <f>'Cumulative Exhibition'!O19</f>
        <v>0</v>
      </c>
      <c r="P18" s="23">
        <f>'Cumulative Exhibition'!P19</f>
        <v>0</v>
      </c>
      <c r="Q18" s="23">
        <f>'Cumulative Exhibition'!Q19</f>
        <v>0</v>
      </c>
      <c r="R18" s="23">
        <f>'Cumulative Exhibition'!R19</f>
        <v>4</v>
      </c>
      <c r="S18" s="23">
        <f>'Cumulative Exhibition'!S19</f>
        <v>0</v>
      </c>
      <c r="T18" s="23">
        <f>'Cumulative Exhibition'!T19</f>
        <v>0</v>
      </c>
      <c r="U18" s="23">
        <f>'Cumulative Exhibition'!U19</f>
        <v>0</v>
      </c>
      <c r="V18" s="34" t="e">
        <f t="shared" si="3"/>
        <v>#DIV/0!</v>
      </c>
      <c r="W18" s="3"/>
    </row>
    <row r="19" spans="1:23" ht="16.5" customHeight="1">
      <c r="A19" s="12"/>
      <c r="B19" s="13"/>
      <c r="C19" s="23">
        <f>'Cumulative Exhibition'!C20</f>
        <v>4</v>
      </c>
      <c r="D19" s="23">
        <f>'Cumulative Exhibition'!D20</f>
        <v>0</v>
      </c>
      <c r="E19" s="23">
        <f>'Cumulative Exhibition'!E20</f>
        <v>0</v>
      </c>
      <c r="F19" s="23">
        <f>'Cumulative Exhibition'!F20</f>
        <v>0</v>
      </c>
      <c r="G19" s="23">
        <f>'Cumulative Exhibition'!G20</f>
        <v>0</v>
      </c>
      <c r="H19" s="23">
        <f>'Cumulative Exhibition'!H20</f>
        <v>-2</v>
      </c>
      <c r="I19" s="23">
        <f>'Cumulative Exhibition'!I20</f>
        <v>2</v>
      </c>
      <c r="J19" s="23">
        <f>'Cumulative Exhibition'!J20</f>
        <v>4</v>
      </c>
      <c r="K19" s="32">
        <f t="shared" si="1"/>
        <v>2</v>
      </c>
      <c r="L19" s="67">
        <f t="shared" si="2"/>
        <v>0</v>
      </c>
      <c r="M19" s="23">
        <f>'Cumulative Exhibition'!M20</f>
        <v>0</v>
      </c>
      <c r="N19" s="23">
        <f>'Cumulative Exhibition'!N20</f>
        <v>0</v>
      </c>
      <c r="O19" s="23">
        <f>'Cumulative Exhibition'!O20</f>
        <v>0</v>
      </c>
      <c r="P19" s="23">
        <f>'Cumulative Exhibition'!P20</f>
        <v>0</v>
      </c>
      <c r="Q19" s="23">
        <f>'Cumulative Exhibition'!Q20</f>
        <v>0</v>
      </c>
      <c r="R19" s="23">
        <f>'Cumulative Exhibition'!R20</f>
        <v>0</v>
      </c>
      <c r="S19" s="23">
        <f>'Cumulative Exhibition'!S20</f>
        <v>0</v>
      </c>
      <c r="T19" s="23">
        <f>'Cumulative Exhibition'!T20</f>
        <v>0</v>
      </c>
      <c r="U19" s="23">
        <f>'Cumulative Exhibition'!U20</f>
        <v>0</v>
      </c>
      <c r="V19" s="34" t="e">
        <f t="shared" si="3"/>
        <v>#DIV/0!</v>
      </c>
      <c r="W19" s="3"/>
    </row>
    <row r="20" spans="1:23" ht="16.5" customHeight="1">
      <c r="A20" s="12"/>
      <c r="B20" s="13"/>
      <c r="C20" s="23">
        <f>'Cumulative Exhibition'!C21+'Cumulative Regular Season'!C18+'Cumulative Playoffs'!C17</f>
        <v>27</v>
      </c>
      <c r="D20" s="23">
        <f>'Cumulative Exhibition'!D21+'Cumulative Regular Season'!D18+'Cumulative Playoffs'!D17</f>
        <v>4</v>
      </c>
      <c r="E20" s="23">
        <f>'Cumulative Exhibition'!E21+'Cumulative Regular Season'!E18+'Cumulative Playoffs'!E17</f>
        <v>7</v>
      </c>
      <c r="F20" s="23">
        <f>'Cumulative Exhibition'!F21+'Cumulative Regular Season'!F18+'Cumulative Playoffs'!F17</f>
        <v>11</v>
      </c>
      <c r="G20" s="23">
        <f>'Cumulative Exhibition'!G21+'Cumulative Regular Season'!G18+'Cumulative Playoffs'!G17</f>
        <v>28</v>
      </c>
      <c r="H20" s="23">
        <f>'Cumulative Exhibition'!H21+'Cumulative Regular Season'!H18+'Cumulative Playoffs'!H17</f>
        <v>8</v>
      </c>
      <c r="I20" s="23">
        <f>'Cumulative Exhibition'!I21+'Cumulative Regular Season'!I18+'Cumulative Playoffs'!I17</f>
        <v>105</v>
      </c>
      <c r="J20" s="23">
        <f>'Cumulative Exhibition'!J21+'Cumulative Regular Season'!J18+'Cumulative Playoffs'!J17</f>
        <v>70</v>
      </c>
      <c r="K20" s="32">
        <f t="shared" si="1"/>
        <v>0.66666666666666663</v>
      </c>
      <c r="L20" s="67">
        <f t="shared" si="2"/>
        <v>5.7142857142857141E-2</v>
      </c>
      <c r="M20" s="23">
        <f>'Cumulative Exhibition'!M21+'Cumulative Regular Season'!M18+'Cumulative Playoffs'!M17</f>
        <v>1</v>
      </c>
      <c r="N20" s="23">
        <f>'Cumulative Exhibition'!N21+'Cumulative Regular Season'!N18+'Cumulative Playoffs'!N17</f>
        <v>0</v>
      </c>
      <c r="O20" s="23">
        <f>'Cumulative Exhibition'!O21+'Cumulative Regular Season'!O18+'Cumulative Playoffs'!O17</f>
        <v>1</v>
      </c>
      <c r="P20" s="23">
        <f>'Cumulative Exhibition'!P21+'Cumulative Regular Season'!P18+'Cumulative Playoffs'!P17</f>
        <v>0</v>
      </c>
      <c r="Q20" s="23">
        <f>'Cumulative Exhibition'!Q21+'Cumulative Regular Season'!Q18+'Cumulative Playoffs'!Q17</f>
        <v>0</v>
      </c>
      <c r="R20" s="23">
        <f>'Cumulative Exhibition'!R21+'Cumulative Regular Season'!R18+'Cumulative Playoffs'!R17</f>
        <v>21</v>
      </c>
      <c r="S20" s="23">
        <f>'Cumulative Exhibition'!S21+'Cumulative Regular Season'!S18+'Cumulative Playoffs'!S17</f>
        <v>0</v>
      </c>
      <c r="T20" s="23">
        <f>'Cumulative Exhibition'!T21+'Cumulative Regular Season'!T18+'Cumulative Playoffs'!T17</f>
        <v>2</v>
      </c>
      <c r="U20" s="23">
        <f>'Cumulative Exhibition'!U21+'Cumulative Regular Season'!U18+'Cumulative Playoffs'!U17</f>
        <v>2</v>
      </c>
      <c r="V20" s="34">
        <f t="shared" si="3"/>
        <v>0</v>
      </c>
      <c r="W20" s="3"/>
    </row>
    <row r="21" spans="1:23" ht="16.5" customHeight="1">
      <c r="A21" s="14"/>
      <c r="B21" s="15"/>
      <c r="C21" s="23">
        <f>'Cumulative Exhibition'!C22+'Cumulative Regular Season'!C19+'Cumulative Playoffs'!C18</f>
        <v>28</v>
      </c>
      <c r="D21" s="23">
        <f>'Cumulative Exhibition'!D22+'Cumulative Regular Season'!D19+'Cumulative Playoffs'!D18</f>
        <v>2</v>
      </c>
      <c r="E21" s="23">
        <f>'Cumulative Exhibition'!E22+'Cumulative Regular Season'!E19+'Cumulative Playoffs'!E18</f>
        <v>10</v>
      </c>
      <c r="F21" s="23">
        <f>'Cumulative Exhibition'!F22+'Cumulative Regular Season'!F19+'Cumulative Playoffs'!F18</f>
        <v>12</v>
      </c>
      <c r="G21" s="23">
        <f>'Cumulative Exhibition'!G22+'Cumulative Regular Season'!G19+'Cumulative Playoffs'!G18</f>
        <v>22</v>
      </c>
      <c r="H21" s="23">
        <f>'Cumulative Exhibition'!H22+'Cumulative Regular Season'!H19+'Cumulative Playoffs'!H18</f>
        <v>-2</v>
      </c>
      <c r="I21" s="23">
        <f>'Cumulative Exhibition'!I22+'Cumulative Regular Season'!I19+'Cumulative Playoffs'!I18</f>
        <v>139</v>
      </c>
      <c r="J21" s="23">
        <f>'Cumulative Exhibition'!J22+'Cumulative Regular Season'!J19+'Cumulative Playoffs'!J18</f>
        <v>91</v>
      </c>
      <c r="K21" s="32">
        <f t="shared" si="1"/>
        <v>0.65467625899280579</v>
      </c>
      <c r="L21" s="67">
        <f t="shared" si="2"/>
        <v>2.197802197802198E-2</v>
      </c>
      <c r="M21" s="23">
        <f>'Cumulative Exhibition'!M22+'Cumulative Regular Season'!M19+'Cumulative Playoffs'!M18</f>
        <v>1</v>
      </c>
      <c r="N21" s="23">
        <f>'Cumulative Exhibition'!N22+'Cumulative Regular Season'!N19+'Cumulative Playoffs'!N18</f>
        <v>1</v>
      </c>
      <c r="O21" s="23">
        <f>'Cumulative Exhibition'!O22+'Cumulative Regular Season'!O19+'Cumulative Playoffs'!O18</f>
        <v>0</v>
      </c>
      <c r="P21" s="23">
        <f>'Cumulative Exhibition'!P22+'Cumulative Regular Season'!P19+'Cumulative Playoffs'!P18</f>
        <v>0</v>
      </c>
      <c r="Q21" s="23">
        <f>'Cumulative Exhibition'!Q22+'Cumulative Regular Season'!Q19+'Cumulative Playoffs'!Q18</f>
        <v>0</v>
      </c>
      <c r="R21" s="23">
        <f>'Cumulative Exhibition'!R22+'Cumulative Regular Season'!R19+'Cumulative Playoffs'!R18</f>
        <v>27</v>
      </c>
      <c r="S21" s="23">
        <f>'Cumulative Exhibition'!S22+'Cumulative Regular Season'!S19+'Cumulative Playoffs'!S18</f>
        <v>29</v>
      </c>
      <c r="T21" s="23">
        <f>'Cumulative Exhibition'!T22+'Cumulative Regular Season'!T19+'Cumulative Playoffs'!T18</f>
        <v>28</v>
      </c>
      <c r="U21" s="23">
        <f>'Cumulative Exhibition'!U22+'Cumulative Regular Season'!U19+'Cumulative Playoffs'!U18</f>
        <v>57</v>
      </c>
      <c r="V21" s="34">
        <f t="shared" si="3"/>
        <v>0.50877192982456143</v>
      </c>
      <c r="W21" s="3"/>
    </row>
    <row r="22" spans="1:23" ht="16.5" customHeight="1">
      <c r="A22" s="12"/>
      <c r="B22" s="13"/>
      <c r="C22" s="23">
        <f>'Cumulative Exhibition'!C23</f>
        <v>6</v>
      </c>
      <c r="D22" s="23">
        <f>'Cumulative Exhibition'!D23</f>
        <v>1</v>
      </c>
      <c r="E22" s="23">
        <f>'Cumulative Exhibition'!E23</f>
        <v>3</v>
      </c>
      <c r="F22" s="23">
        <f>'Cumulative Exhibition'!F23</f>
        <v>4</v>
      </c>
      <c r="G22" s="23">
        <f>'Cumulative Exhibition'!G23</f>
        <v>4</v>
      </c>
      <c r="H22" s="23">
        <f>'Cumulative Exhibition'!H23</f>
        <v>3</v>
      </c>
      <c r="I22" s="23">
        <f>'Cumulative Exhibition'!I23</f>
        <v>14</v>
      </c>
      <c r="J22" s="23">
        <f>'Cumulative Exhibition'!J23</f>
        <v>12</v>
      </c>
      <c r="K22" s="32">
        <f>J22/I22</f>
        <v>0.8571428571428571</v>
      </c>
      <c r="L22" s="67">
        <f>(D22/J22)</f>
        <v>8.3333333333333329E-2</v>
      </c>
      <c r="M22" s="23">
        <f>'Cumulative Exhibition'!M23</f>
        <v>0</v>
      </c>
      <c r="N22" s="23">
        <f>'Cumulative Exhibition'!N23</f>
        <v>0</v>
      </c>
      <c r="O22" s="23">
        <f>'Cumulative Exhibition'!O23</f>
        <v>0</v>
      </c>
      <c r="P22" s="23">
        <f>'Cumulative Exhibition'!P23</f>
        <v>0</v>
      </c>
      <c r="Q22" s="23">
        <f>'Cumulative Exhibition'!Q23</f>
        <v>0</v>
      </c>
      <c r="R22" s="23">
        <f>'Cumulative Exhibition'!R23</f>
        <v>2</v>
      </c>
      <c r="S22" s="23">
        <f>'Cumulative Exhibition'!S23</f>
        <v>41</v>
      </c>
      <c r="T22" s="23">
        <f>'Cumulative Exhibition'!T23</f>
        <v>31</v>
      </c>
      <c r="U22" s="23">
        <f>'Cumulative Exhibition'!U23</f>
        <v>72</v>
      </c>
      <c r="V22" s="34">
        <f t="shared" si="3"/>
        <v>0.56944444444444442</v>
      </c>
      <c r="W22" s="3"/>
    </row>
    <row r="23" spans="1:23" ht="16.5" customHeight="1">
      <c r="A23" s="12"/>
      <c r="B23" s="13"/>
      <c r="C23" s="23">
        <f>'Cumulative Exhibition'!C24+'Cumulative Regular Season'!C20+'Cumulative Playoffs'!C19</f>
        <v>10</v>
      </c>
      <c r="D23" s="23">
        <f>'Cumulative Exhibition'!D24+'Cumulative Regular Season'!D20+'Cumulative Playoffs'!D19</f>
        <v>1</v>
      </c>
      <c r="E23" s="23">
        <f>'Cumulative Exhibition'!E24+'Cumulative Regular Season'!E20+'Cumulative Playoffs'!E19</f>
        <v>0</v>
      </c>
      <c r="F23" s="23">
        <f>'Cumulative Exhibition'!F24+'Cumulative Regular Season'!F20+'Cumulative Playoffs'!F19</f>
        <v>1</v>
      </c>
      <c r="G23" s="23">
        <f>'Cumulative Exhibition'!G24+'Cumulative Regular Season'!G20+'Cumulative Playoffs'!G19</f>
        <v>0</v>
      </c>
      <c r="H23" s="23">
        <f>'Cumulative Exhibition'!H24+'Cumulative Regular Season'!H20+'Cumulative Playoffs'!H19</f>
        <v>-1</v>
      </c>
      <c r="I23" s="23">
        <f>'Cumulative Exhibition'!I24+'Cumulative Regular Season'!I20+'Cumulative Playoffs'!I19</f>
        <v>4</v>
      </c>
      <c r="J23" s="23">
        <f>'Cumulative Exhibition'!J24+'Cumulative Regular Season'!J20+'Cumulative Playoffs'!J19</f>
        <v>5</v>
      </c>
      <c r="K23" s="32">
        <f t="shared" ref="K23:K31" si="4">J23/I23</f>
        <v>1.25</v>
      </c>
      <c r="L23" s="67">
        <f t="shared" ref="L23:L31" si="5">(D23/J23)</f>
        <v>0.2</v>
      </c>
      <c r="M23" s="23">
        <f>'Cumulative Exhibition'!M24+'Cumulative Regular Season'!M20+'Cumulative Playoffs'!M19</f>
        <v>0</v>
      </c>
      <c r="N23" s="23">
        <f>'Cumulative Exhibition'!N24+'Cumulative Regular Season'!N20+'Cumulative Playoffs'!N19</f>
        <v>0</v>
      </c>
      <c r="O23" s="23">
        <f>'Cumulative Exhibition'!O24+'Cumulative Regular Season'!O20+'Cumulative Playoffs'!O19</f>
        <v>0</v>
      </c>
      <c r="P23" s="23">
        <f>'Cumulative Exhibition'!P24+'Cumulative Regular Season'!P20+'Cumulative Playoffs'!P19</f>
        <v>0</v>
      </c>
      <c r="Q23" s="23">
        <f>'Cumulative Exhibition'!Q24+'Cumulative Regular Season'!Q20+'Cumulative Playoffs'!Q19</f>
        <v>0</v>
      </c>
      <c r="R23" s="23">
        <f>'Cumulative Exhibition'!R24+'Cumulative Regular Season'!R20+'Cumulative Playoffs'!R19</f>
        <v>1</v>
      </c>
      <c r="S23" s="23">
        <f>'Cumulative Exhibition'!S24+'Cumulative Regular Season'!S20+'Cumulative Playoffs'!S19</f>
        <v>0</v>
      </c>
      <c r="T23" s="23">
        <f>'Cumulative Exhibition'!T24+'Cumulative Regular Season'!T20+'Cumulative Playoffs'!T19</f>
        <v>0</v>
      </c>
      <c r="U23" s="23">
        <f>'Cumulative Exhibition'!U24+'Cumulative Regular Season'!U20+'Cumulative Playoffs'!U19</f>
        <v>0</v>
      </c>
      <c r="V23" s="34" t="e">
        <f t="shared" si="3"/>
        <v>#DIV/0!</v>
      </c>
      <c r="W23" s="3"/>
    </row>
    <row r="24" spans="1:23" ht="16.5" customHeight="1">
      <c r="A24" s="12"/>
      <c r="B24" s="13"/>
      <c r="C24" s="23">
        <f>'Cumulative Exhibition'!C25+'Cumulative Regular Season'!C21+'Cumulative Playoffs'!C20</f>
        <v>16</v>
      </c>
      <c r="D24" s="23">
        <f>'Cumulative Exhibition'!D25+'Cumulative Regular Season'!D21+'Cumulative Playoffs'!D20</f>
        <v>5</v>
      </c>
      <c r="E24" s="23">
        <f>'Cumulative Exhibition'!E25+'Cumulative Regular Season'!E21+'Cumulative Playoffs'!E20</f>
        <v>4</v>
      </c>
      <c r="F24" s="23">
        <f>'Cumulative Exhibition'!F25+'Cumulative Regular Season'!F21+'Cumulative Playoffs'!F20</f>
        <v>9</v>
      </c>
      <c r="G24" s="23">
        <f>'Cumulative Exhibition'!G25+'Cumulative Regular Season'!G21+'Cumulative Playoffs'!G20</f>
        <v>8</v>
      </c>
      <c r="H24" s="23">
        <f>'Cumulative Exhibition'!H25+'Cumulative Regular Season'!H21+'Cumulative Playoffs'!H20</f>
        <v>-3</v>
      </c>
      <c r="I24" s="23">
        <f>'Cumulative Exhibition'!I25+'Cumulative Regular Season'!I21+'Cumulative Playoffs'!I20</f>
        <v>36</v>
      </c>
      <c r="J24" s="23">
        <f>'Cumulative Exhibition'!J25+'Cumulative Regular Season'!J21+'Cumulative Playoffs'!J20</f>
        <v>29</v>
      </c>
      <c r="K24" s="32">
        <f t="shared" si="4"/>
        <v>0.80555555555555558</v>
      </c>
      <c r="L24" s="67">
        <f t="shared" si="5"/>
        <v>0.17241379310344829</v>
      </c>
      <c r="M24" s="23">
        <f>'Cumulative Exhibition'!M25+'Cumulative Regular Season'!M21+'Cumulative Playoffs'!M20</f>
        <v>0</v>
      </c>
      <c r="N24" s="23">
        <f>'Cumulative Exhibition'!N25+'Cumulative Regular Season'!N21+'Cumulative Playoffs'!N20</f>
        <v>1</v>
      </c>
      <c r="O24" s="23">
        <f>'Cumulative Exhibition'!O25+'Cumulative Regular Season'!O21+'Cumulative Playoffs'!O20</f>
        <v>1</v>
      </c>
      <c r="P24" s="23">
        <f>'Cumulative Exhibition'!P25+'Cumulative Regular Season'!P21+'Cumulative Playoffs'!P20</f>
        <v>1</v>
      </c>
      <c r="Q24" s="23">
        <f>'Cumulative Exhibition'!Q25+'Cumulative Regular Season'!Q21+'Cumulative Playoffs'!Q20</f>
        <v>2</v>
      </c>
      <c r="R24" s="23">
        <f>'Cumulative Exhibition'!R25+'Cumulative Regular Season'!R21+'Cumulative Playoffs'!R20</f>
        <v>17</v>
      </c>
      <c r="S24" s="23">
        <f>'Cumulative Exhibition'!S25+'Cumulative Regular Season'!S21+'Cumulative Playoffs'!S20</f>
        <v>0</v>
      </c>
      <c r="T24" s="23">
        <f>'Cumulative Exhibition'!T25+'Cumulative Regular Season'!T21+'Cumulative Playoffs'!T20</f>
        <v>4</v>
      </c>
      <c r="U24" s="23">
        <f>'Cumulative Exhibition'!U25+'Cumulative Regular Season'!U21+'Cumulative Playoffs'!U20</f>
        <v>4</v>
      </c>
      <c r="V24" s="34">
        <f t="shared" si="3"/>
        <v>0</v>
      </c>
      <c r="W24" s="3"/>
    </row>
    <row r="25" spans="1:23" ht="16.5" customHeight="1">
      <c r="A25" s="12"/>
      <c r="B25" s="13"/>
      <c r="C25" s="23">
        <f>'Cumulative Exhibition'!C26+'Cumulative Regular Season'!C22+'Cumulative Playoffs'!C21</f>
        <v>27</v>
      </c>
      <c r="D25" s="23">
        <f>'Cumulative Exhibition'!D26+'Cumulative Regular Season'!D22+'Cumulative Playoffs'!D21</f>
        <v>5</v>
      </c>
      <c r="E25" s="23">
        <f>'Cumulative Exhibition'!E26+'Cumulative Regular Season'!E22+'Cumulative Playoffs'!E21</f>
        <v>1</v>
      </c>
      <c r="F25" s="23">
        <f>'Cumulative Exhibition'!F26+'Cumulative Regular Season'!F22+'Cumulative Playoffs'!F21</f>
        <v>6</v>
      </c>
      <c r="G25" s="23">
        <f>'Cumulative Exhibition'!G26+'Cumulative Regular Season'!G22+'Cumulative Playoffs'!G21</f>
        <v>6</v>
      </c>
      <c r="H25" s="23">
        <f>'Cumulative Exhibition'!H26+'Cumulative Regular Season'!H22+'Cumulative Playoffs'!H21</f>
        <v>-3</v>
      </c>
      <c r="I25" s="23">
        <f>'Cumulative Exhibition'!I26+'Cumulative Regular Season'!I22+'Cumulative Playoffs'!I21</f>
        <v>39</v>
      </c>
      <c r="J25" s="23">
        <f>'Cumulative Exhibition'!J26+'Cumulative Regular Season'!J22+'Cumulative Playoffs'!J21</f>
        <v>37</v>
      </c>
      <c r="K25" s="32">
        <f t="shared" si="4"/>
        <v>0.94871794871794868</v>
      </c>
      <c r="L25" s="67">
        <f t="shared" si="5"/>
        <v>0.13513513513513514</v>
      </c>
      <c r="M25" s="23">
        <f>'Cumulative Exhibition'!M26+'Cumulative Regular Season'!M22+'Cumulative Playoffs'!M21</f>
        <v>0</v>
      </c>
      <c r="N25" s="23">
        <f>'Cumulative Exhibition'!N26+'Cumulative Regular Season'!N22+'Cumulative Playoffs'!N21</f>
        <v>0</v>
      </c>
      <c r="O25" s="23">
        <f>'Cumulative Exhibition'!O26+'Cumulative Regular Season'!O22+'Cumulative Playoffs'!O21</f>
        <v>0</v>
      </c>
      <c r="P25" s="23">
        <f>'Cumulative Exhibition'!P26+'Cumulative Regular Season'!P22+'Cumulative Playoffs'!P21</f>
        <v>0</v>
      </c>
      <c r="Q25" s="23">
        <f>'Cumulative Exhibition'!Q26+'Cumulative Regular Season'!Q22+'Cumulative Playoffs'!Q21</f>
        <v>1</v>
      </c>
      <c r="R25" s="23">
        <f>'Cumulative Exhibition'!R26+'Cumulative Regular Season'!R22+'Cumulative Playoffs'!R21</f>
        <v>19</v>
      </c>
      <c r="S25" s="23">
        <f>'Cumulative Exhibition'!S26+'Cumulative Regular Season'!S22+'Cumulative Playoffs'!S21</f>
        <v>81</v>
      </c>
      <c r="T25" s="23">
        <f>'Cumulative Exhibition'!T26+'Cumulative Regular Season'!T22+'Cumulative Playoffs'!T21</f>
        <v>79</v>
      </c>
      <c r="U25" s="23">
        <f>'Cumulative Exhibition'!U26+'Cumulative Regular Season'!U22+'Cumulative Playoffs'!U21</f>
        <v>160</v>
      </c>
      <c r="V25" s="34">
        <f t="shared" si="3"/>
        <v>0.50624999999999998</v>
      </c>
      <c r="W25" s="3"/>
    </row>
    <row r="26" spans="1:23" ht="16.5" customHeight="1">
      <c r="A26" s="12"/>
      <c r="B26" s="13"/>
      <c r="C26" s="23">
        <f>'Cumulative Exhibition'!C27+'Cumulative Regular Season'!C23+'Cumulative Playoffs'!C22</f>
        <v>25</v>
      </c>
      <c r="D26" s="23">
        <f>'Cumulative Exhibition'!D27+'Cumulative Regular Season'!D23+'Cumulative Playoffs'!D22</f>
        <v>6</v>
      </c>
      <c r="E26" s="23">
        <f>'Cumulative Exhibition'!E27+'Cumulative Regular Season'!E23+'Cumulative Playoffs'!E22</f>
        <v>11</v>
      </c>
      <c r="F26" s="23">
        <f>'Cumulative Exhibition'!F27+'Cumulative Regular Season'!F23+'Cumulative Playoffs'!F22</f>
        <v>17</v>
      </c>
      <c r="G26" s="23">
        <f>'Cumulative Exhibition'!G27+'Cumulative Regular Season'!G23+'Cumulative Playoffs'!G22</f>
        <v>8</v>
      </c>
      <c r="H26" s="23">
        <f>'Cumulative Exhibition'!H27+'Cumulative Regular Season'!H23+'Cumulative Playoffs'!H22</f>
        <v>-7</v>
      </c>
      <c r="I26" s="23">
        <f>'Cumulative Exhibition'!I27+'Cumulative Regular Season'!I23+'Cumulative Playoffs'!I22</f>
        <v>63</v>
      </c>
      <c r="J26" s="23">
        <f>'Cumulative Exhibition'!J27+'Cumulative Regular Season'!J23+'Cumulative Playoffs'!J22</f>
        <v>50</v>
      </c>
      <c r="K26" s="32">
        <f t="shared" si="4"/>
        <v>0.79365079365079361</v>
      </c>
      <c r="L26" s="67">
        <f t="shared" si="5"/>
        <v>0.12</v>
      </c>
      <c r="M26" s="23">
        <f>'Cumulative Exhibition'!M27+'Cumulative Regular Season'!M23+'Cumulative Playoffs'!M22</f>
        <v>3</v>
      </c>
      <c r="N26" s="23">
        <f>'Cumulative Exhibition'!N27+'Cumulative Regular Season'!N23+'Cumulative Playoffs'!N22</f>
        <v>0</v>
      </c>
      <c r="O26" s="23">
        <f>'Cumulative Exhibition'!O27+'Cumulative Regular Season'!O23+'Cumulative Playoffs'!O22</f>
        <v>3</v>
      </c>
      <c r="P26" s="23">
        <f>'Cumulative Exhibition'!P27+'Cumulative Regular Season'!P23+'Cumulative Playoffs'!P22</f>
        <v>0</v>
      </c>
      <c r="Q26" s="23">
        <f>'Cumulative Exhibition'!Q27+'Cumulative Regular Season'!Q23+'Cumulative Playoffs'!Q22</f>
        <v>0</v>
      </c>
      <c r="R26" s="23">
        <f>'Cumulative Exhibition'!R27+'Cumulative Regular Season'!R23+'Cumulative Playoffs'!R22</f>
        <v>13</v>
      </c>
      <c r="S26" s="23">
        <f>'Cumulative Exhibition'!S27+'Cumulative Regular Season'!S23+'Cumulative Playoffs'!S22</f>
        <v>193</v>
      </c>
      <c r="T26" s="23">
        <f>'Cumulative Exhibition'!T27+'Cumulative Regular Season'!T23+'Cumulative Playoffs'!T22</f>
        <v>146</v>
      </c>
      <c r="U26" s="23">
        <f>'Cumulative Exhibition'!U27+'Cumulative Regular Season'!U23+'Cumulative Playoffs'!U22</f>
        <v>339</v>
      </c>
      <c r="V26" s="34">
        <f t="shared" si="3"/>
        <v>0.56932153392330387</v>
      </c>
      <c r="W26" s="3"/>
    </row>
    <row r="27" spans="1:23" ht="16.5" customHeight="1">
      <c r="A27" s="12"/>
      <c r="B27" s="13"/>
      <c r="C27" s="23">
        <f>'Cumulative Exhibition'!C28+'Cumulative Regular Season'!C24+'Cumulative Playoffs'!C23</f>
        <v>6</v>
      </c>
      <c r="D27" s="23">
        <f>'Cumulative Exhibition'!D28+'Cumulative Regular Season'!D24+'Cumulative Playoffs'!D23</f>
        <v>1</v>
      </c>
      <c r="E27" s="23">
        <f>'Cumulative Exhibition'!E28+'Cumulative Regular Season'!E24+'Cumulative Playoffs'!E23</f>
        <v>0</v>
      </c>
      <c r="F27" s="23">
        <f>'Cumulative Exhibition'!F28+'Cumulative Regular Season'!F24+'Cumulative Playoffs'!F23</f>
        <v>1</v>
      </c>
      <c r="G27" s="23">
        <f>'Cumulative Exhibition'!G28+'Cumulative Regular Season'!G24+'Cumulative Playoffs'!G23</f>
        <v>0</v>
      </c>
      <c r="H27" s="23">
        <f>'Cumulative Exhibition'!H28+'Cumulative Regular Season'!H24+'Cumulative Playoffs'!H23</f>
        <v>-2</v>
      </c>
      <c r="I27" s="23">
        <f>'Cumulative Exhibition'!I28+'Cumulative Regular Season'!I24+'Cumulative Playoffs'!I23</f>
        <v>10</v>
      </c>
      <c r="J27" s="23">
        <f>'Cumulative Exhibition'!J28+'Cumulative Regular Season'!J24+'Cumulative Playoffs'!J23</f>
        <v>10</v>
      </c>
      <c r="K27" s="32">
        <f t="shared" si="4"/>
        <v>1</v>
      </c>
      <c r="L27" s="67">
        <f t="shared" si="5"/>
        <v>0.1</v>
      </c>
      <c r="M27" s="23">
        <f>'Cumulative Exhibition'!M28+'Cumulative Regular Season'!M24+'Cumulative Playoffs'!M23</f>
        <v>0</v>
      </c>
      <c r="N27" s="23">
        <f>'Cumulative Exhibition'!N28+'Cumulative Regular Season'!N24+'Cumulative Playoffs'!N23</f>
        <v>0</v>
      </c>
      <c r="O27" s="23">
        <f>'Cumulative Exhibition'!O28+'Cumulative Regular Season'!O24+'Cumulative Playoffs'!O23</f>
        <v>0</v>
      </c>
      <c r="P27" s="23">
        <f>'Cumulative Exhibition'!P28+'Cumulative Regular Season'!P24+'Cumulative Playoffs'!P23</f>
        <v>0</v>
      </c>
      <c r="Q27" s="23">
        <f>'Cumulative Exhibition'!Q28+'Cumulative Regular Season'!Q24+'Cumulative Playoffs'!Q23</f>
        <v>0</v>
      </c>
      <c r="R27" s="23">
        <f>'Cumulative Exhibition'!R28+'Cumulative Regular Season'!R24+'Cumulative Playoffs'!R23</f>
        <v>3</v>
      </c>
      <c r="S27" s="23">
        <f>'Cumulative Exhibition'!S28+'Cumulative Regular Season'!S24+'Cumulative Playoffs'!S23</f>
        <v>2</v>
      </c>
      <c r="T27" s="23">
        <f>'Cumulative Exhibition'!T28+'Cumulative Regular Season'!T24+'Cumulative Playoffs'!T23</f>
        <v>0</v>
      </c>
      <c r="U27" s="23">
        <f>'Cumulative Exhibition'!U28+'Cumulative Regular Season'!U24+'Cumulative Playoffs'!U23</f>
        <v>2</v>
      </c>
      <c r="V27" s="34">
        <f t="shared" si="3"/>
        <v>1</v>
      </c>
      <c r="W27" s="3"/>
    </row>
    <row r="28" spans="1:23" ht="16.5" customHeight="1">
      <c r="A28" s="12"/>
      <c r="B28" s="13"/>
      <c r="C28" s="23">
        <f>'Cumulative Exhibition'!C29+'Cumulative Regular Season'!C25+'Cumulative Playoffs'!C24</f>
        <v>10</v>
      </c>
      <c r="D28" s="23">
        <f>'Cumulative Exhibition'!D29+'Cumulative Regular Season'!D25+'Cumulative Playoffs'!D24</f>
        <v>5</v>
      </c>
      <c r="E28" s="23">
        <f>'Cumulative Exhibition'!E29+'Cumulative Regular Season'!E25+'Cumulative Playoffs'!E24</f>
        <v>7</v>
      </c>
      <c r="F28" s="23">
        <f>'Cumulative Exhibition'!F29+'Cumulative Regular Season'!F25+'Cumulative Playoffs'!F24</f>
        <v>12</v>
      </c>
      <c r="G28" s="23">
        <f>'Cumulative Exhibition'!G29+'Cumulative Regular Season'!G25+'Cumulative Playoffs'!G24</f>
        <v>4</v>
      </c>
      <c r="H28" s="23">
        <f>'Cumulative Exhibition'!H29+'Cumulative Regular Season'!H25+'Cumulative Playoffs'!H24</f>
        <v>4</v>
      </c>
      <c r="I28" s="23">
        <f>'Cumulative Exhibition'!I29+'Cumulative Regular Season'!I25+'Cumulative Playoffs'!I24</f>
        <v>19</v>
      </c>
      <c r="J28" s="23">
        <f>'Cumulative Exhibition'!J29+'Cumulative Regular Season'!J25+'Cumulative Playoffs'!J24</f>
        <v>24</v>
      </c>
      <c r="K28" s="32">
        <f t="shared" si="4"/>
        <v>1.263157894736842</v>
      </c>
      <c r="L28" s="67">
        <f t="shared" si="5"/>
        <v>0.20833333333333334</v>
      </c>
      <c r="M28" s="23">
        <f>'Cumulative Exhibition'!M29+'Cumulative Regular Season'!M25+'Cumulative Playoffs'!M24</f>
        <v>0</v>
      </c>
      <c r="N28" s="23">
        <f>'Cumulative Exhibition'!N29+'Cumulative Regular Season'!N25+'Cumulative Playoffs'!N24</f>
        <v>0</v>
      </c>
      <c r="O28" s="23">
        <f>'Cumulative Exhibition'!O29+'Cumulative Regular Season'!O25+'Cumulative Playoffs'!O24</f>
        <v>0</v>
      </c>
      <c r="P28" s="23">
        <f>'Cumulative Exhibition'!P29+'Cumulative Regular Season'!P25+'Cumulative Playoffs'!P24</f>
        <v>0</v>
      </c>
      <c r="Q28" s="23">
        <f>'Cumulative Exhibition'!Q29+'Cumulative Regular Season'!Q25+'Cumulative Playoffs'!Q24</f>
        <v>1</v>
      </c>
      <c r="R28" s="23">
        <f>'Cumulative Exhibition'!R29+'Cumulative Regular Season'!R25+'Cumulative Playoffs'!R24</f>
        <v>1</v>
      </c>
      <c r="S28" s="23">
        <f>'Cumulative Exhibition'!S29+'Cumulative Regular Season'!S25+'Cumulative Playoffs'!S24</f>
        <v>63</v>
      </c>
      <c r="T28" s="23">
        <f>'Cumulative Exhibition'!T29+'Cumulative Regular Season'!T25+'Cumulative Playoffs'!T24</f>
        <v>33</v>
      </c>
      <c r="U28" s="23">
        <f>'Cumulative Exhibition'!U29+'Cumulative Regular Season'!U25+'Cumulative Playoffs'!U24</f>
        <v>96</v>
      </c>
      <c r="V28" s="34">
        <f t="shared" si="3"/>
        <v>0.65625</v>
      </c>
      <c r="W28" s="3"/>
    </row>
    <row r="29" spans="1:23" ht="16.5" customHeight="1">
      <c r="A29" s="12"/>
      <c r="B29" s="13"/>
      <c r="C29" s="23">
        <f>'Cumulative Exhibition'!C30+'Cumulative Regular Season'!C26+'Cumulative Playoffs'!C25</f>
        <v>23</v>
      </c>
      <c r="D29" s="23">
        <f>'Cumulative Exhibition'!D30+'Cumulative Regular Season'!D26+'Cumulative Playoffs'!D25</f>
        <v>4</v>
      </c>
      <c r="E29" s="23">
        <f>'Cumulative Exhibition'!E30+'Cumulative Regular Season'!E26+'Cumulative Playoffs'!E25</f>
        <v>3</v>
      </c>
      <c r="F29" s="23">
        <f>'Cumulative Exhibition'!F30+'Cumulative Regular Season'!F26+'Cumulative Playoffs'!F25</f>
        <v>7</v>
      </c>
      <c r="G29" s="23">
        <f>'Cumulative Exhibition'!G30+'Cumulative Regular Season'!G26+'Cumulative Playoffs'!G25</f>
        <v>10</v>
      </c>
      <c r="H29" s="23">
        <f>'Cumulative Exhibition'!H30+'Cumulative Regular Season'!H26+'Cumulative Playoffs'!H25</f>
        <v>3</v>
      </c>
      <c r="I29" s="23">
        <f>'Cumulative Exhibition'!I30+'Cumulative Regular Season'!I26+'Cumulative Playoffs'!I25</f>
        <v>33</v>
      </c>
      <c r="J29" s="23">
        <f>'Cumulative Exhibition'!J30+'Cumulative Regular Season'!J26+'Cumulative Playoffs'!J25</f>
        <v>24</v>
      </c>
      <c r="K29" s="32">
        <f t="shared" si="4"/>
        <v>0.72727272727272729</v>
      </c>
      <c r="L29" s="67">
        <f t="shared" si="5"/>
        <v>0.16666666666666666</v>
      </c>
      <c r="M29" s="23">
        <f>'Cumulative Exhibition'!M30+'Cumulative Regular Season'!M26+'Cumulative Playoffs'!M25</f>
        <v>1</v>
      </c>
      <c r="N29" s="23">
        <f>'Cumulative Exhibition'!N30+'Cumulative Regular Season'!N26+'Cumulative Playoffs'!N25</f>
        <v>0</v>
      </c>
      <c r="O29" s="23">
        <f>'Cumulative Exhibition'!O30+'Cumulative Regular Season'!O26+'Cumulative Playoffs'!O25</f>
        <v>1</v>
      </c>
      <c r="P29" s="23">
        <f>'Cumulative Exhibition'!P30+'Cumulative Regular Season'!P26+'Cumulative Playoffs'!P25</f>
        <v>0</v>
      </c>
      <c r="Q29" s="23">
        <f>'Cumulative Exhibition'!Q30+'Cumulative Regular Season'!Q26+'Cumulative Playoffs'!Q25</f>
        <v>0</v>
      </c>
      <c r="R29" s="23">
        <f>'Cumulative Exhibition'!R30+'Cumulative Regular Season'!R26+'Cumulative Playoffs'!R25</f>
        <v>5</v>
      </c>
      <c r="S29" s="23">
        <f>'Cumulative Exhibition'!S30+'Cumulative Regular Season'!S26+'Cumulative Playoffs'!S25</f>
        <v>7</v>
      </c>
      <c r="T29" s="23">
        <f>'Cumulative Exhibition'!T30+'Cumulative Regular Season'!T26+'Cumulative Playoffs'!T25</f>
        <v>4</v>
      </c>
      <c r="U29" s="23">
        <f>'Cumulative Exhibition'!U30+'Cumulative Regular Season'!U26+'Cumulative Playoffs'!U25</f>
        <v>3</v>
      </c>
      <c r="V29" s="34">
        <f t="shared" si="3"/>
        <v>2.3333333333333335</v>
      </c>
      <c r="W29" s="3"/>
    </row>
    <row r="30" spans="1:23" ht="16.5" customHeight="1">
      <c r="A30" s="12"/>
      <c r="B30" s="13"/>
      <c r="C30" s="23">
        <f>'Cumulative Exhibition'!C31+'Cumulative Regular Season'!C27+'Cumulative Playoffs'!C26</f>
        <v>25</v>
      </c>
      <c r="D30" s="23">
        <f>'Cumulative Exhibition'!D31+'Cumulative Regular Season'!D27+'Cumulative Playoffs'!D26</f>
        <v>3</v>
      </c>
      <c r="E30" s="23">
        <f>'Cumulative Exhibition'!E31+'Cumulative Regular Season'!E27+'Cumulative Playoffs'!E26</f>
        <v>7</v>
      </c>
      <c r="F30" s="23">
        <f>'Cumulative Exhibition'!F31+'Cumulative Regular Season'!F27+'Cumulative Playoffs'!F26</f>
        <v>10</v>
      </c>
      <c r="G30" s="23">
        <f>'Cumulative Exhibition'!G31+'Cumulative Regular Season'!G27+'Cumulative Playoffs'!G26</f>
        <v>22</v>
      </c>
      <c r="H30" s="23">
        <f>'Cumulative Exhibition'!H31+'Cumulative Regular Season'!H27+'Cumulative Playoffs'!H26</f>
        <v>0</v>
      </c>
      <c r="I30" s="23">
        <f>'Cumulative Exhibition'!I31+'Cumulative Regular Season'!I27+'Cumulative Playoffs'!I26</f>
        <v>65</v>
      </c>
      <c r="J30" s="23">
        <f>'Cumulative Exhibition'!J31+'Cumulative Regular Season'!J27+'Cumulative Playoffs'!J26</f>
        <v>48</v>
      </c>
      <c r="K30" s="32">
        <f t="shared" si="4"/>
        <v>0.7384615384615385</v>
      </c>
      <c r="L30" s="67">
        <f t="shared" si="5"/>
        <v>6.25E-2</v>
      </c>
      <c r="M30" s="23">
        <f>'Cumulative Exhibition'!M31+'Cumulative Regular Season'!M27+'Cumulative Playoffs'!M26</f>
        <v>0</v>
      </c>
      <c r="N30" s="23">
        <f>'Cumulative Exhibition'!N31+'Cumulative Regular Season'!N27+'Cumulative Playoffs'!N26</f>
        <v>1</v>
      </c>
      <c r="O30" s="23">
        <f>'Cumulative Exhibition'!O31+'Cumulative Regular Season'!O27+'Cumulative Playoffs'!O26</f>
        <v>0</v>
      </c>
      <c r="P30" s="23">
        <f>'Cumulative Exhibition'!P31+'Cumulative Regular Season'!P27+'Cumulative Playoffs'!P26</f>
        <v>0</v>
      </c>
      <c r="Q30" s="23">
        <f>'Cumulative Exhibition'!Q31+'Cumulative Regular Season'!Q27+'Cumulative Playoffs'!Q26</f>
        <v>0</v>
      </c>
      <c r="R30" s="23">
        <f>'Cumulative Exhibition'!R31+'Cumulative Regular Season'!R27+'Cumulative Playoffs'!R26</f>
        <v>30</v>
      </c>
      <c r="S30" s="23">
        <f>'Cumulative Exhibition'!S31+'Cumulative Regular Season'!S27+'Cumulative Playoffs'!S26</f>
        <v>20</v>
      </c>
      <c r="T30" s="23">
        <f>'Cumulative Exhibition'!T31+'Cumulative Regular Season'!T27+'Cumulative Playoffs'!T26</f>
        <v>23</v>
      </c>
      <c r="U30" s="23">
        <f>'Cumulative Exhibition'!U31+'Cumulative Regular Season'!U27+'Cumulative Playoffs'!U26</f>
        <v>43</v>
      </c>
      <c r="V30" s="34">
        <f t="shared" si="3"/>
        <v>0.46511627906976744</v>
      </c>
      <c r="W30" s="3"/>
    </row>
    <row r="31" spans="1:23" ht="16.5" customHeight="1">
      <c r="A31" s="12"/>
      <c r="B31" s="13"/>
      <c r="C31" s="23">
        <f>'Cumulative Exhibition'!C32+'Cumulative Regular Season'!C28+'Cumulative Playoffs'!C27</f>
        <v>19</v>
      </c>
      <c r="D31" s="23">
        <f>'Cumulative Exhibition'!D32+'Cumulative Regular Season'!D28+'Cumulative Playoffs'!D27</f>
        <v>1</v>
      </c>
      <c r="E31" s="23">
        <f>'Cumulative Exhibition'!E32+'Cumulative Regular Season'!E28+'Cumulative Playoffs'!E27</f>
        <v>4</v>
      </c>
      <c r="F31" s="23">
        <f>'Cumulative Exhibition'!F32+'Cumulative Regular Season'!F28+'Cumulative Playoffs'!F27</f>
        <v>5</v>
      </c>
      <c r="G31" s="23">
        <f>'Cumulative Exhibition'!G32+'Cumulative Regular Season'!G28+'Cumulative Playoffs'!G27</f>
        <v>4</v>
      </c>
      <c r="H31" s="23">
        <f>'Cumulative Exhibition'!H32+'Cumulative Regular Season'!H28+'Cumulative Playoffs'!H27</f>
        <v>0</v>
      </c>
      <c r="I31" s="23">
        <f>'Cumulative Exhibition'!I32+'Cumulative Regular Season'!I28+'Cumulative Playoffs'!I27</f>
        <v>31</v>
      </c>
      <c r="J31" s="23">
        <f>'Cumulative Exhibition'!J32+'Cumulative Regular Season'!J28+'Cumulative Playoffs'!J27</f>
        <v>23</v>
      </c>
      <c r="K31" s="32">
        <f t="shared" si="4"/>
        <v>0.74193548387096775</v>
      </c>
      <c r="L31" s="67">
        <f t="shared" si="5"/>
        <v>4.3478260869565216E-2</v>
      </c>
      <c r="M31" s="23">
        <f>'Cumulative Exhibition'!M32+'Cumulative Regular Season'!M28+'Cumulative Playoffs'!M27</f>
        <v>0</v>
      </c>
      <c r="N31" s="23">
        <f>'Cumulative Exhibition'!N32+'Cumulative Regular Season'!N28+'Cumulative Playoffs'!N27</f>
        <v>0</v>
      </c>
      <c r="O31" s="23">
        <f>'Cumulative Exhibition'!O32+'Cumulative Regular Season'!O28+'Cumulative Playoffs'!O27</f>
        <v>0</v>
      </c>
      <c r="P31" s="23">
        <f>'Cumulative Exhibition'!P32+'Cumulative Regular Season'!P28+'Cumulative Playoffs'!P27</f>
        <v>0</v>
      </c>
      <c r="Q31" s="23">
        <f>'Cumulative Exhibition'!Q32+'Cumulative Regular Season'!Q28+'Cumulative Playoffs'!Q27</f>
        <v>0</v>
      </c>
      <c r="R31" s="23">
        <f>'Cumulative Exhibition'!R32+'Cumulative Regular Season'!R28+'Cumulative Playoffs'!R27</f>
        <v>12</v>
      </c>
      <c r="S31" s="23">
        <f>'Cumulative Exhibition'!S32+'Cumulative Regular Season'!S28+'Cumulative Playoffs'!S27</f>
        <v>5</v>
      </c>
      <c r="T31" s="23">
        <f>'Cumulative Exhibition'!T32+'Cumulative Regular Season'!T28+'Cumulative Playoffs'!T27</f>
        <v>5</v>
      </c>
      <c r="U31" s="23">
        <f>'Cumulative Exhibition'!U32+'Cumulative Regular Season'!U28+'Cumulative Playoffs'!U27</f>
        <v>10</v>
      </c>
      <c r="V31" s="34">
        <f t="shared" si="3"/>
        <v>0.5</v>
      </c>
      <c r="W31" s="3"/>
    </row>
    <row r="32" spans="1:23" ht="16.5" customHeight="1">
      <c r="A32" s="12"/>
      <c r="B32" s="13"/>
      <c r="C32" s="23">
        <f>'Cumulative Exhibition'!C33</f>
        <v>6</v>
      </c>
      <c r="D32" s="23">
        <f>'Cumulative Exhibition'!D33</f>
        <v>2</v>
      </c>
      <c r="E32" s="23">
        <f>'Cumulative Exhibition'!E33</f>
        <v>2</v>
      </c>
      <c r="F32" s="23">
        <f>'Cumulative Exhibition'!F33</f>
        <v>4</v>
      </c>
      <c r="G32" s="23">
        <f>'Cumulative Exhibition'!G33</f>
        <v>19</v>
      </c>
      <c r="H32" s="23">
        <f>'Cumulative Exhibition'!H33</f>
        <v>0</v>
      </c>
      <c r="I32" s="23">
        <f>'Cumulative Exhibition'!I33</f>
        <v>11</v>
      </c>
      <c r="J32" s="23">
        <f>'Cumulative Exhibition'!J33</f>
        <v>8</v>
      </c>
      <c r="K32" s="32">
        <f>J32/I32</f>
        <v>0.72727272727272729</v>
      </c>
      <c r="L32" s="67">
        <f>(D32/J32)</f>
        <v>0.25</v>
      </c>
      <c r="M32" s="23">
        <f>'Cumulative Exhibition'!M33</f>
        <v>0</v>
      </c>
      <c r="N32" s="23">
        <f>'Cumulative Exhibition'!N33</f>
        <v>0</v>
      </c>
      <c r="O32" s="23">
        <f>'Cumulative Exhibition'!O33</f>
        <v>0</v>
      </c>
      <c r="P32" s="23">
        <f>'Cumulative Exhibition'!P33</f>
        <v>0</v>
      </c>
      <c r="Q32" s="23">
        <f>'Cumulative Exhibition'!Q33</f>
        <v>0</v>
      </c>
      <c r="R32" s="23">
        <f>'Cumulative Exhibition'!R33</f>
        <v>2</v>
      </c>
      <c r="S32" s="23">
        <f>'Cumulative Exhibition'!S33</f>
        <v>1</v>
      </c>
      <c r="T32" s="23">
        <f>'Cumulative Exhibition'!T33</f>
        <v>0</v>
      </c>
      <c r="U32" s="23">
        <f>'Cumulative Exhibition'!U33</f>
        <v>1</v>
      </c>
      <c r="V32" s="34">
        <f t="shared" si="3"/>
        <v>1</v>
      </c>
      <c r="W32" s="3"/>
    </row>
    <row r="33" spans="1:23" ht="16.5" customHeight="1">
      <c r="A33" s="12"/>
      <c r="B33" s="13"/>
      <c r="C33" s="23">
        <f>'Cumulative Regular Season'!C29+'Cumulative Playoffs'!C28</f>
        <v>10</v>
      </c>
      <c r="D33" s="23">
        <f>'Cumulative Regular Season'!D29+'Cumulative Playoffs'!D28</f>
        <v>1</v>
      </c>
      <c r="E33" s="23">
        <f>'Cumulative Regular Season'!E29+'Cumulative Playoffs'!E28</f>
        <v>4</v>
      </c>
      <c r="F33" s="23">
        <f>'Cumulative Regular Season'!F29+'Cumulative Playoffs'!F28</f>
        <v>5</v>
      </c>
      <c r="G33" s="23">
        <f>'Cumulative Regular Season'!G29+'Cumulative Playoffs'!G28</f>
        <v>6</v>
      </c>
      <c r="H33" s="23">
        <f>'Cumulative Regular Season'!H29+'Cumulative Playoffs'!H28</f>
        <v>-4</v>
      </c>
      <c r="I33" s="23">
        <f>'Cumulative Regular Season'!I29+'Cumulative Playoffs'!I28</f>
        <v>45</v>
      </c>
      <c r="J33" s="23">
        <f>'Cumulative Regular Season'!J29+'Cumulative Playoffs'!J28</f>
        <v>24</v>
      </c>
      <c r="K33" s="32">
        <f>J33/I33</f>
        <v>0.53333333333333333</v>
      </c>
      <c r="L33" s="67">
        <f>(D33/J33)</f>
        <v>4.1666666666666664E-2</v>
      </c>
      <c r="M33" s="23">
        <f>'Cumulative Regular Season'!M29+'Cumulative Playoffs'!M28</f>
        <v>0</v>
      </c>
      <c r="N33" s="23">
        <f>'Cumulative Regular Season'!N29+'Cumulative Playoffs'!N28</f>
        <v>0</v>
      </c>
      <c r="O33" s="23">
        <f>'Cumulative Regular Season'!O29+'Cumulative Playoffs'!O28</f>
        <v>0</v>
      </c>
      <c r="P33" s="23">
        <f>'Cumulative Regular Season'!P29+'Cumulative Playoffs'!P28</f>
        <v>0</v>
      </c>
      <c r="Q33" s="23">
        <f>'Cumulative Regular Season'!Q29+'Cumulative Playoffs'!Q28</f>
        <v>0</v>
      </c>
      <c r="R33" s="23">
        <f>'Cumulative Regular Season'!R29+'Cumulative Playoffs'!R28</f>
        <v>4</v>
      </c>
      <c r="S33" s="23">
        <f>'Cumulative Regular Season'!S29+'Cumulative Playoffs'!S28</f>
        <v>0</v>
      </c>
      <c r="T33" s="23">
        <f>'Cumulative Regular Season'!T29+'Cumulative Playoffs'!T28</f>
        <v>0</v>
      </c>
      <c r="U33" s="23">
        <f>'Cumulative Regular Season'!U29+'Cumulative Playoffs'!U28</f>
        <v>0</v>
      </c>
      <c r="V33" s="34" t="e">
        <f t="shared" si="3"/>
        <v>#DIV/0!</v>
      </c>
      <c r="W33" s="3"/>
    </row>
    <row r="34" spans="1:23" ht="16.5" customHeight="1">
      <c r="A34" s="12"/>
      <c r="B34" s="13"/>
      <c r="C34" s="23">
        <f>'Cumulative Exhibition'!C34+'Cumulative Regular Season'!C30+'Cumulative Playoffs'!C29</f>
        <v>14</v>
      </c>
      <c r="D34" s="23">
        <f>'Cumulative Exhibition'!D34+'Cumulative Regular Season'!D30+'Cumulative Playoffs'!D29</f>
        <v>1</v>
      </c>
      <c r="E34" s="23">
        <f>'Cumulative Exhibition'!E34+'Cumulative Regular Season'!E30+'Cumulative Playoffs'!E29</f>
        <v>5</v>
      </c>
      <c r="F34" s="23">
        <f>'Cumulative Exhibition'!F34+'Cumulative Regular Season'!F30+'Cumulative Playoffs'!F29</f>
        <v>6</v>
      </c>
      <c r="G34" s="23">
        <f>'Cumulative Exhibition'!G34+'Cumulative Regular Season'!G30+'Cumulative Playoffs'!G29</f>
        <v>8</v>
      </c>
      <c r="H34" s="23">
        <f>'Cumulative Exhibition'!H34+'Cumulative Regular Season'!H30+'Cumulative Playoffs'!H29</f>
        <v>-1</v>
      </c>
      <c r="I34" s="23">
        <f>'Cumulative Exhibition'!I34+'Cumulative Regular Season'!I30+'Cumulative Playoffs'!I29</f>
        <v>40</v>
      </c>
      <c r="J34" s="23">
        <f>'Cumulative Exhibition'!J34+'Cumulative Regular Season'!J30+'Cumulative Playoffs'!J29</f>
        <v>33</v>
      </c>
      <c r="K34" s="32">
        <f>J34/I34</f>
        <v>0.82499999999999996</v>
      </c>
      <c r="L34" s="67">
        <f>(D34/J34)</f>
        <v>3.0303030303030304E-2</v>
      </c>
      <c r="M34" s="23">
        <f>'Cumulative Exhibition'!M34+'Cumulative Regular Season'!M30+'Cumulative Playoffs'!M29</f>
        <v>0</v>
      </c>
      <c r="N34" s="23">
        <f>'Cumulative Exhibition'!N34+'Cumulative Regular Season'!N30+'Cumulative Playoffs'!N29</f>
        <v>0</v>
      </c>
      <c r="O34" s="23">
        <f>'Cumulative Exhibition'!O34+'Cumulative Regular Season'!O30+'Cumulative Playoffs'!O29</f>
        <v>0</v>
      </c>
      <c r="P34" s="23">
        <f>'Cumulative Exhibition'!P34+'Cumulative Regular Season'!P30+'Cumulative Playoffs'!P29</f>
        <v>0</v>
      </c>
      <c r="Q34" s="23">
        <f>'Cumulative Exhibition'!Q34+'Cumulative Regular Season'!Q30+'Cumulative Playoffs'!Q29</f>
        <v>0</v>
      </c>
      <c r="R34" s="23">
        <f>'Cumulative Exhibition'!R34+'Cumulative Regular Season'!R30+'Cumulative Playoffs'!R29</f>
        <v>9</v>
      </c>
      <c r="S34" s="23">
        <f>'Cumulative Exhibition'!S34+'Cumulative Regular Season'!S30+'Cumulative Playoffs'!S29</f>
        <v>9</v>
      </c>
      <c r="T34" s="23">
        <f>'Cumulative Exhibition'!T34+'Cumulative Regular Season'!T30+'Cumulative Playoffs'!T29</f>
        <v>2</v>
      </c>
      <c r="U34" s="23">
        <f>'Cumulative Exhibition'!U34+'Cumulative Regular Season'!U30+'Cumulative Playoffs'!U29</f>
        <v>11</v>
      </c>
      <c r="V34" s="34">
        <f t="shared" si="3"/>
        <v>0.81818181818181823</v>
      </c>
      <c r="W34" s="3"/>
    </row>
    <row r="35" spans="1:23" ht="16.5" customHeight="1">
      <c r="A35" s="12"/>
      <c r="B35" s="13"/>
      <c r="C35" s="23">
        <f>'Cumulative Exhibition'!C35+'Cumulative Regular Season'!C31+'Cumulative Playoffs'!C30</f>
        <v>27</v>
      </c>
      <c r="D35" s="23">
        <f>'Cumulative Exhibition'!D35+'Cumulative Regular Season'!D31+'Cumulative Playoffs'!D30</f>
        <v>4</v>
      </c>
      <c r="E35" s="23">
        <f>'Cumulative Exhibition'!E35+'Cumulative Regular Season'!E31+'Cumulative Playoffs'!E30</f>
        <v>6</v>
      </c>
      <c r="F35" s="23">
        <f>'Cumulative Exhibition'!F35+'Cumulative Regular Season'!F31+'Cumulative Playoffs'!F30</f>
        <v>10</v>
      </c>
      <c r="G35" s="23">
        <f>'Cumulative Exhibition'!G35+'Cumulative Regular Season'!G31+'Cumulative Playoffs'!G30</f>
        <v>8</v>
      </c>
      <c r="H35" s="23">
        <f>'Cumulative Exhibition'!H35+'Cumulative Regular Season'!H31+'Cumulative Playoffs'!H30</f>
        <v>0</v>
      </c>
      <c r="I35" s="23">
        <f>'Cumulative Exhibition'!I35+'Cumulative Regular Season'!I31+'Cumulative Playoffs'!I30</f>
        <v>84</v>
      </c>
      <c r="J35" s="23">
        <f>'Cumulative Exhibition'!J35+'Cumulative Regular Season'!J31+'Cumulative Playoffs'!J30</f>
        <v>51</v>
      </c>
      <c r="K35" s="32">
        <f>J35/I35</f>
        <v>0.6071428571428571</v>
      </c>
      <c r="L35" s="67">
        <f>(D35/J35)</f>
        <v>7.8431372549019607E-2</v>
      </c>
      <c r="M35" s="23">
        <f>'Cumulative Exhibition'!M35+'Cumulative Regular Season'!M31+'Cumulative Playoffs'!M30</f>
        <v>2</v>
      </c>
      <c r="N35" s="23">
        <f>'Cumulative Exhibition'!N35+'Cumulative Regular Season'!N31+'Cumulative Playoffs'!N30</f>
        <v>0</v>
      </c>
      <c r="O35" s="23">
        <f>'Cumulative Exhibition'!O35+'Cumulative Regular Season'!O31+'Cumulative Playoffs'!O30</f>
        <v>1</v>
      </c>
      <c r="P35" s="23">
        <f>'Cumulative Exhibition'!P35+'Cumulative Regular Season'!P31+'Cumulative Playoffs'!P30</f>
        <v>0</v>
      </c>
      <c r="Q35" s="23">
        <f>'Cumulative Exhibition'!Q35+'Cumulative Regular Season'!Q31+'Cumulative Playoffs'!Q30</f>
        <v>0</v>
      </c>
      <c r="R35" s="23">
        <f>'Cumulative Exhibition'!R35+'Cumulative Regular Season'!R31+'Cumulative Playoffs'!R30</f>
        <v>19</v>
      </c>
      <c r="S35" s="23">
        <f>'Cumulative Exhibition'!S35+'Cumulative Regular Season'!S31+'Cumulative Playoffs'!S30</f>
        <v>4</v>
      </c>
      <c r="T35" s="23">
        <f>'Cumulative Exhibition'!T35+'Cumulative Regular Season'!T31+'Cumulative Playoffs'!T30</f>
        <v>0</v>
      </c>
      <c r="U35" s="23">
        <f>'Cumulative Exhibition'!U35+'Cumulative Regular Season'!U31+'Cumulative Playoffs'!U30</f>
        <v>4</v>
      </c>
      <c r="V35" s="34">
        <f t="shared" si="3"/>
        <v>1</v>
      </c>
      <c r="W35" s="3"/>
    </row>
    <row r="36" spans="1:23" ht="16.5" customHeight="1">
      <c r="A36" s="12"/>
      <c r="B36" s="13"/>
      <c r="C36" s="23">
        <f>'Cumulative Exhibition'!C36+'Cumulative Regular Season'!C32+'Cumulative Playoffs'!C31</f>
        <v>27</v>
      </c>
      <c r="D36" s="23">
        <f>'Cumulative Exhibition'!D36+'Cumulative Regular Season'!D32+'Cumulative Playoffs'!D31</f>
        <v>1</v>
      </c>
      <c r="E36" s="23">
        <f>'Cumulative Exhibition'!E36+'Cumulative Regular Season'!E32+'Cumulative Playoffs'!E31</f>
        <v>7</v>
      </c>
      <c r="F36" s="23">
        <f>'Cumulative Exhibition'!F36+'Cumulative Regular Season'!F32+'Cumulative Playoffs'!F31</f>
        <v>8</v>
      </c>
      <c r="G36" s="23">
        <f>'Cumulative Exhibition'!G36+'Cumulative Regular Season'!G32+'Cumulative Playoffs'!G31</f>
        <v>8</v>
      </c>
      <c r="H36" s="23">
        <f>'Cumulative Exhibition'!H36+'Cumulative Regular Season'!H32+'Cumulative Playoffs'!H31</f>
        <v>-9</v>
      </c>
      <c r="I36" s="23">
        <f>'Cumulative Exhibition'!I36+'Cumulative Regular Season'!I32+'Cumulative Playoffs'!I31</f>
        <v>55</v>
      </c>
      <c r="J36" s="23">
        <f>'Cumulative Exhibition'!J36+'Cumulative Regular Season'!J32+'Cumulative Playoffs'!J31</f>
        <v>39</v>
      </c>
      <c r="K36" s="32">
        <f>J36/I36</f>
        <v>0.70909090909090911</v>
      </c>
      <c r="L36" s="67">
        <f>(D36/J36)</f>
        <v>2.564102564102564E-2</v>
      </c>
      <c r="M36" s="23">
        <f>'Cumulative Exhibition'!M36+'Cumulative Regular Season'!M32+'Cumulative Playoffs'!M31</f>
        <v>0</v>
      </c>
      <c r="N36" s="23">
        <f>'Cumulative Exhibition'!N36+'Cumulative Regular Season'!N32+'Cumulative Playoffs'!N31</f>
        <v>0</v>
      </c>
      <c r="O36" s="23">
        <f>'Cumulative Exhibition'!O36+'Cumulative Regular Season'!O32+'Cumulative Playoffs'!O31</f>
        <v>1</v>
      </c>
      <c r="P36" s="23">
        <f>'Cumulative Exhibition'!P36+'Cumulative Regular Season'!P32+'Cumulative Playoffs'!P31</f>
        <v>0</v>
      </c>
      <c r="Q36" s="23">
        <f>'Cumulative Exhibition'!Q36+'Cumulative Regular Season'!Q32+'Cumulative Playoffs'!Q31</f>
        <v>0</v>
      </c>
      <c r="R36" s="23">
        <f>'Cumulative Exhibition'!R36+'Cumulative Regular Season'!R32+'Cumulative Playoffs'!R31</f>
        <v>19</v>
      </c>
      <c r="S36" s="23">
        <f>'Cumulative Exhibition'!S36+'Cumulative Regular Season'!S32+'Cumulative Playoffs'!S31</f>
        <v>30</v>
      </c>
      <c r="T36" s="23">
        <f>'Cumulative Exhibition'!T36+'Cumulative Regular Season'!T32+'Cumulative Playoffs'!T31</f>
        <v>20</v>
      </c>
      <c r="U36" s="23">
        <f>'Cumulative Exhibition'!U36+'Cumulative Regular Season'!U32+'Cumulative Playoffs'!U31</f>
        <v>50</v>
      </c>
      <c r="V36" s="34">
        <f t="shared" si="3"/>
        <v>0.6</v>
      </c>
      <c r="W36" s="3"/>
    </row>
    <row r="37" spans="1:23" ht="16.5" customHeight="1">
      <c r="A37" s="12"/>
      <c r="B37" s="13"/>
      <c r="C37" s="23">
        <f>'Cumulative Exhibition'!C37+'Cumulative Regular Season'!C33+'Cumulative Playoffs'!C32</f>
        <v>28</v>
      </c>
      <c r="D37" s="23">
        <f>'Cumulative Exhibition'!D37+'Cumulative Regular Season'!D33+'Cumulative Playoffs'!D32</f>
        <v>4</v>
      </c>
      <c r="E37" s="23">
        <f>'Cumulative Exhibition'!E37+'Cumulative Regular Season'!E33+'Cumulative Playoffs'!E32</f>
        <v>9</v>
      </c>
      <c r="F37" s="23">
        <f>'Cumulative Exhibition'!F37+'Cumulative Regular Season'!F33+'Cumulative Playoffs'!F32</f>
        <v>13</v>
      </c>
      <c r="G37" s="23">
        <f>'Cumulative Exhibition'!G37+'Cumulative Regular Season'!G33+'Cumulative Playoffs'!G32</f>
        <v>26</v>
      </c>
      <c r="H37" s="23">
        <f>'Cumulative Exhibition'!H37+'Cumulative Regular Season'!H33+'Cumulative Playoffs'!H32</f>
        <v>-6</v>
      </c>
      <c r="I37" s="23">
        <f>'Cumulative Exhibition'!I37+'Cumulative Regular Season'!I33+'Cumulative Playoffs'!I32</f>
        <v>107</v>
      </c>
      <c r="J37" s="23">
        <f>'Cumulative Exhibition'!J37+'Cumulative Regular Season'!J33+'Cumulative Playoffs'!J32</f>
        <v>88</v>
      </c>
      <c r="K37" s="32">
        <f t="shared" ref="K37:K43" si="6">J37/I37</f>
        <v>0.82242990654205606</v>
      </c>
      <c r="L37" s="67">
        <f t="shared" ref="L37:L43" si="7">(D37/J37)</f>
        <v>4.5454545454545456E-2</v>
      </c>
      <c r="M37" s="23">
        <f>'Cumulative Exhibition'!M37+'Cumulative Regular Season'!M33+'Cumulative Playoffs'!M32</f>
        <v>0</v>
      </c>
      <c r="N37" s="23">
        <f>'Cumulative Exhibition'!N37+'Cumulative Regular Season'!N33+'Cumulative Playoffs'!N32</f>
        <v>0</v>
      </c>
      <c r="O37" s="23">
        <f>'Cumulative Exhibition'!O37+'Cumulative Regular Season'!O33+'Cumulative Playoffs'!O32</f>
        <v>0</v>
      </c>
      <c r="P37" s="23">
        <f>'Cumulative Exhibition'!P37+'Cumulative Regular Season'!P33+'Cumulative Playoffs'!P32</f>
        <v>0</v>
      </c>
      <c r="Q37" s="23">
        <f>'Cumulative Exhibition'!Q37+'Cumulative Regular Season'!Q33+'Cumulative Playoffs'!Q32</f>
        <v>0</v>
      </c>
      <c r="R37" s="23">
        <f>'Cumulative Exhibition'!R37+'Cumulative Regular Season'!R33+'Cumulative Playoffs'!R32</f>
        <v>15</v>
      </c>
      <c r="S37" s="23">
        <f>'Cumulative Exhibition'!S37+'Cumulative Regular Season'!S33+'Cumulative Playoffs'!S32</f>
        <v>36</v>
      </c>
      <c r="T37" s="23">
        <f>'Cumulative Exhibition'!T37+'Cumulative Regular Season'!T33+'Cumulative Playoffs'!T32</f>
        <v>33</v>
      </c>
      <c r="U37" s="23">
        <f>'Cumulative Exhibition'!U37+'Cumulative Regular Season'!U33+'Cumulative Playoffs'!U32</f>
        <v>69</v>
      </c>
      <c r="V37" s="34">
        <f t="shared" si="3"/>
        <v>0.52173913043478259</v>
      </c>
      <c r="W37" s="3"/>
    </row>
    <row r="38" spans="1:23" ht="16.5" customHeight="1">
      <c r="A38" s="12"/>
      <c r="B38" s="13"/>
      <c r="C38" s="23">
        <f>'Cumulative Exhibition'!C38+'Cumulative Regular Season'!C34+'Cumulative Playoffs'!C33</f>
        <v>8</v>
      </c>
      <c r="D38" s="23">
        <f>'Cumulative Exhibition'!D38+'Cumulative Regular Season'!D34+'Cumulative Playoffs'!D33</f>
        <v>2</v>
      </c>
      <c r="E38" s="23">
        <f>'Cumulative Exhibition'!E38+'Cumulative Regular Season'!E34+'Cumulative Playoffs'!E33</f>
        <v>1</v>
      </c>
      <c r="F38" s="23">
        <f>'Cumulative Exhibition'!F38+'Cumulative Regular Season'!F34+'Cumulative Playoffs'!F33</f>
        <v>3</v>
      </c>
      <c r="G38" s="23">
        <f>'Cumulative Exhibition'!G38+'Cumulative Regular Season'!G34+'Cumulative Playoffs'!G33</f>
        <v>6</v>
      </c>
      <c r="H38" s="23">
        <f>'Cumulative Exhibition'!H38+'Cumulative Regular Season'!H34+'Cumulative Playoffs'!H33</f>
        <v>4</v>
      </c>
      <c r="I38" s="23">
        <f>'Cumulative Exhibition'!I38+'Cumulative Regular Season'!I34+'Cumulative Playoffs'!I33</f>
        <v>19</v>
      </c>
      <c r="J38" s="23">
        <f>'Cumulative Exhibition'!J38+'Cumulative Regular Season'!J34+'Cumulative Playoffs'!J33</f>
        <v>13</v>
      </c>
      <c r="K38" s="32">
        <f t="shared" si="6"/>
        <v>0.68421052631578949</v>
      </c>
      <c r="L38" s="67">
        <f t="shared" si="7"/>
        <v>0.15384615384615385</v>
      </c>
      <c r="M38" s="23">
        <f>'Cumulative Exhibition'!M38+'Cumulative Regular Season'!M34+'Cumulative Playoffs'!M33</f>
        <v>1</v>
      </c>
      <c r="N38" s="23">
        <f>'Cumulative Exhibition'!N38+'Cumulative Regular Season'!N34+'Cumulative Playoffs'!N33</f>
        <v>0</v>
      </c>
      <c r="O38" s="23">
        <f>'Cumulative Exhibition'!O38+'Cumulative Regular Season'!O34+'Cumulative Playoffs'!O33</f>
        <v>0</v>
      </c>
      <c r="P38" s="23">
        <f>'Cumulative Exhibition'!P38+'Cumulative Regular Season'!P34+'Cumulative Playoffs'!P33</f>
        <v>0</v>
      </c>
      <c r="Q38" s="23">
        <f>'Cumulative Exhibition'!Q38+'Cumulative Regular Season'!Q34+'Cumulative Playoffs'!Q33</f>
        <v>0</v>
      </c>
      <c r="R38" s="23">
        <f>'Cumulative Exhibition'!R38+'Cumulative Regular Season'!R34+'Cumulative Playoffs'!R33</f>
        <v>5</v>
      </c>
      <c r="S38" s="23">
        <f>'Cumulative Exhibition'!S38+'Cumulative Regular Season'!S34+'Cumulative Playoffs'!S33</f>
        <v>0</v>
      </c>
      <c r="T38" s="23">
        <f>'Cumulative Exhibition'!T38+'Cumulative Regular Season'!T34+'Cumulative Playoffs'!T33</f>
        <v>0</v>
      </c>
      <c r="U38" s="23">
        <f>'Cumulative Exhibition'!U38+'Cumulative Regular Season'!U34+'Cumulative Playoffs'!U33</f>
        <v>0</v>
      </c>
      <c r="V38" s="34" t="e">
        <f t="shared" si="3"/>
        <v>#DIV/0!</v>
      </c>
      <c r="W38" s="3"/>
    </row>
    <row r="39" spans="1:23" ht="16.5" customHeight="1">
      <c r="A39" s="12"/>
      <c r="B39" s="13"/>
      <c r="C39" s="23">
        <f>'Cumulative Exhibition'!C39+'Cumulative Regular Season'!C35+'Cumulative Playoffs'!C34</f>
        <v>23</v>
      </c>
      <c r="D39" s="23">
        <f>'Cumulative Exhibition'!D39+'Cumulative Regular Season'!D35+'Cumulative Playoffs'!D34</f>
        <v>9</v>
      </c>
      <c r="E39" s="23">
        <f>'Cumulative Exhibition'!E39+'Cumulative Regular Season'!E35+'Cumulative Playoffs'!E34</f>
        <v>11</v>
      </c>
      <c r="F39" s="23">
        <f>'Cumulative Exhibition'!F39+'Cumulative Regular Season'!F35+'Cumulative Playoffs'!F34</f>
        <v>20</v>
      </c>
      <c r="G39" s="23">
        <f>'Cumulative Exhibition'!G39+'Cumulative Regular Season'!G35+'Cumulative Playoffs'!G34</f>
        <v>4</v>
      </c>
      <c r="H39" s="23">
        <f>'Cumulative Exhibition'!H39+'Cumulative Regular Season'!H35+'Cumulative Playoffs'!H34</f>
        <v>6</v>
      </c>
      <c r="I39" s="23">
        <f>'Cumulative Exhibition'!I39+'Cumulative Regular Season'!I35+'Cumulative Playoffs'!I34</f>
        <v>64</v>
      </c>
      <c r="J39" s="23">
        <f>'Cumulative Exhibition'!J39+'Cumulative Regular Season'!J35+'Cumulative Playoffs'!J34</f>
        <v>53</v>
      </c>
      <c r="K39" s="32">
        <f t="shared" si="6"/>
        <v>0.828125</v>
      </c>
      <c r="L39" s="67">
        <f t="shared" si="7"/>
        <v>0.16981132075471697</v>
      </c>
      <c r="M39" s="23">
        <f>'Cumulative Exhibition'!M39+'Cumulative Regular Season'!M35+'Cumulative Playoffs'!M34</f>
        <v>1</v>
      </c>
      <c r="N39" s="23">
        <f>'Cumulative Exhibition'!N39+'Cumulative Regular Season'!N35+'Cumulative Playoffs'!N34</f>
        <v>2</v>
      </c>
      <c r="O39" s="23">
        <f>'Cumulative Exhibition'!O39+'Cumulative Regular Season'!O35+'Cumulative Playoffs'!O34</f>
        <v>0</v>
      </c>
      <c r="P39" s="23">
        <f>'Cumulative Exhibition'!P39+'Cumulative Regular Season'!P35+'Cumulative Playoffs'!P34</f>
        <v>0</v>
      </c>
      <c r="Q39" s="23">
        <f>'Cumulative Exhibition'!Q39+'Cumulative Regular Season'!Q35+'Cumulative Playoffs'!Q34</f>
        <v>0</v>
      </c>
      <c r="R39" s="23">
        <f>'Cumulative Exhibition'!R39+'Cumulative Regular Season'!R35+'Cumulative Playoffs'!R34</f>
        <v>5</v>
      </c>
      <c r="S39" s="23">
        <f>'Cumulative Exhibition'!S39+'Cumulative Regular Season'!S35+'Cumulative Playoffs'!S34</f>
        <v>39</v>
      </c>
      <c r="T39" s="23">
        <f>'Cumulative Exhibition'!T39+'Cumulative Regular Season'!T35+'Cumulative Playoffs'!T34</f>
        <v>14</v>
      </c>
      <c r="U39" s="23">
        <f>'Cumulative Exhibition'!U39+'Cumulative Regular Season'!U35+'Cumulative Playoffs'!U34</f>
        <v>53</v>
      </c>
      <c r="V39" s="34">
        <f t="shared" si="3"/>
        <v>0.73584905660377353</v>
      </c>
      <c r="W39" s="3"/>
    </row>
    <row r="40" spans="1:23" ht="16.5" customHeight="1">
      <c r="A40" s="12"/>
      <c r="B40" s="13"/>
      <c r="C40" s="23">
        <f>'Cumulative Exhibition'!C40+'Cumulative Regular Season'!C36+'Cumulative Playoffs'!C35</f>
        <v>22</v>
      </c>
      <c r="D40" s="23">
        <f>'Cumulative Exhibition'!D40+'Cumulative Regular Season'!D36+'Cumulative Playoffs'!D35</f>
        <v>0</v>
      </c>
      <c r="E40" s="23">
        <f>'Cumulative Exhibition'!E40+'Cumulative Regular Season'!E36+'Cumulative Playoffs'!E35</f>
        <v>4</v>
      </c>
      <c r="F40" s="23">
        <f>'Cumulative Exhibition'!F40+'Cumulative Regular Season'!F36+'Cumulative Playoffs'!F35</f>
        <v>4</v>
      </c>
      <c r="G40" s="23">
        <f>'Cumulative Exhibition'!G40+'Cumulative Regular Season'!G36+'Cumulative Playoffs'!G35</f>
        <v>8</v>
      </c>
      <c r="H40" s="23">
        <f>'Cumulative Exhibition'!H40+'Cumulative Regular Season'!H36+'Cumulative Playoffs'!H35</f>
        <v>0</v>
      </c>
      <c r="I40" s="23">
        <f>'Cumulative Exhibition'!I40+'Cumulative Regular Season'!I36+'Cumulative Playoffs'!I35</f>
        <v>47</v>
      </c>
      <c r="J40" s="23">
        <f>'Cumulative Exhibition'!J40+'Cumulative Regular Season'!J36+'Cumulative Playoffs'!J35</f>
        <v>26</v>
      </c>
      <c r="K40" s="32">
        <f t="shared" si="6"/>
        <v>0.55319148936170215</v>
      </c>
      <c r="L40" s="67">
        <f t="shared" si="7"/>
        <v>0</v>
      </c>
      <c r="M40" s="23">
        <f>'Cumulative Exhibition'!M40+'Cumulative Regular Season'!M36+'Cumulative Playoffs'!M35</f>
        <v>0</v>
      </c>
      <c r="N40" s="23">
        <f>'Cumulative Exhibition'!N40+'Cumulative Regular Season'!N36+'Cumulative Playoffs'!N35</f>
        <v>0</v>
      </c>
      <c r="O40" s="23">
        <f>'Cumulative Exhibition'!O40+'Cumulative Regular Season'!O36+'Cumulative Playoffs'!O35</f>
        <v>0</v>
      </c>
      <c r="P40" s="23">
        <f>'Cumulative Exhibition'!P40+'Cumulative Regular Season'!P36+'Cumulative Playoffs'!P35</f>
        <v>0</v>
      </c>
      <c r="Q40" s="23">
        <f>'Cumulative Exhibition'!Q40+'Cumulative Regular Season'!Q36+'Cumulative Playoffs'!Q35</f>
        <v>0</v>
      </c>
      <c r="R40" s="23">
        <f>'Cumulative Exhibition'!R40+'Cumulative Regular Season'!R36+'Cumulative Playoffs'!R35</f>
        <v>37</v>
      </c>
      <c r="S40" s="23">
        <f>'Cumulative Exhibition'!S40+'Cumulative Regular Season'!S36+'Cumulative Playoffs'!S35</f>
        <v>0</v>
      </c>
      <c r="T40" s="23">
        <f>'Cumulative Exhibition'!T40+'Cumulative Regular Season'!T36+'Cumulative Playoffs'!T35</f>
        <v>0</v>
      </c>
      <c r="U40" s="23">
        <f>'Cumulative Exhibition'!U40+'Cumulative Regular Season'!U36+'Cumulative Playoffs'!U35</f>
        <v>0</v>
      </c>
      <c r="V40" s="34" t="e">
        <f t="shared" si="3"/>
        <v>#DIV/0!</v>
      </c>
      <c r="W40" s="3"/>
    </row>
    <row r="41" spans="1:23" ht="16.5" customHeight="1">
      <c r="A41" s="12"/>
      <c r="B41" s="13"/>
      <c r="C41" s="23" t="e">
        <f>'Cumulative Exhibition'!#REF!+'Cumulative Regular Season'!C37+'Cumulative Playoffs'!C36</f>
        <v>#REF!</v>
      </c>
      <c r="D41" s="23" t="e">
        <f>'Cumulative Exhibition'!#REF!+'Cumulative Regular Season'!D37+'Cumulative Playoffs'!D36</f>
        <v>#REF!</v>
      </c>
      <c r="E41" s="23" t="e">
        <f>'Cumulative Exhibition'!#REF!+'Cumulative Regular Season'!E37+'Cumulative Playoffs'!E36</f>
        <v>#REF!</v>
      </c>
      <c r="F41" s="23" t="e">
        <f>'Cumulative Exhibition'!#REF!+'Cumulative Regular Season'!F37+'Cumulative Playoffs'!F36</f>
        <v>#REF!</v>
      </c>
      <c r="G41" s="23" t="e">
        <f>'Cumulative Exhibition'!#REF!+'Cumulative Regular Season'!G37+'Cumulative Playoffs'!G36</f>
        <v>#REF!</v>
      </c>
      <c r="H41" s="23" t="e">
        <f>'Cumulative Exhibition'!#REF!+'Cumulative Regular Season'!H37+'Cumulative Playoffs'!H36</f>
        <v>#REF!</v>
      </c>
      <c r="I41" s="23" t="e">
        <f>'Cumulative Exhibition'!#REF!+'Cumulative Regular Season'!I37+'Cumulative Playoffs'!I36</f>
        <v>#REF!</v>
      </c>
      <c r="J41" s="23" t="e">
        <f>'Cumulative Exhibition'!#REF!+'Cumulative Regular Season'!J37+'Cumulative Playoffs'!J36</f>
        <v>#REF!</v>
      </c>
      <c r="K41" s="32" t="e">
        <f t="shared" si="6"/>
        <v>#REF!</v>
      </c>
      <c r="L41" s="67" t="e">
        <f t="shared" si="7"/>
        <v>#REF!</v>
      </c>
      <c r="M41" s="23" t="e">
        <f>'Cumulative Exhibition'!#REF!+'Cumulative Regular Season'!M37+'Cumulative Playoffs'!M36</f>
        <v>#REF!</v>
      </c>
      <c r="N41" s="23" t="e">
        <f>'Cumulative Exhibition'!#REF!+'Cumulative Regular Season'!N37+'Cumulative Playoffs'!N36</f>
        <v>#REF!</v>
      </c>
      <c r="O41" s="23" t="e">
        <f>'Cumulative Exhibition'!#REF!+'Cumulative Regular Season'!O37+'Cumulative Playoffs'!O36</f>
        <v>#REF!</v>
      </c>
      <c r="P41" s="23" t="e">
        <f>'Cumulative Exhibition'!#REF!+'Cumulative Regular Season'!P37+'Cumulative Playoffs'!P36</f>
        <v>#REF!</v>
      </c>
      <c r="Q41" s="23" t="e">
        <f>'Cumulative Exhibition'!#REF!+'Cumulative Regular Season'!Q37+'Cumulative Playoffs'!Q36</f>
        <v>#REF!</v>
      </c>
      <c r="R41" s="23" t="e">
        <f>'Cumulative Exhibition'!#REF!+'Cumulative Regular Season'!R37+'Cumulative Playoffs'!R36</f>
        <v>#REF!</v>
      </c>
      <c r="S41" s="23" t="e">
        <f>'Cumulative Exhibition'!#REF!+'Cumulative Regular Season'!S37+'Cumulative Playoffs'!S36</f>
        <v>#REF!</v>
      </c>
      <c r="T41" s="23" t="e">
        <f>'Cumulative Exhibition'!#REF!+'Cumulative Regular Season'!T37+'Cumulative Playoffs'!T36</f>
        <v>#REF!</v>
      </c>
      <c r="U41" s="23" t="e">
        <f>'Cumulative Exhibition'!#REF!+'Cumulative Regular Season'!U37+'Cumulative Playoffs'!U36</f>
        <v>#REF!</v>
      </c>
      <c r="V41" s="34" t="e">
        <f t="shared" si="3"/>
        <v>#REF!</v>
      </c>
      <c r="W41" s="3"/>
    </row>
    <row r="42" spans="1:23" ht="16.5" customHeight="1">
      <c r="A42" s="12"/>
      <c r="B42" s="13"/>
      <c r="C42" s="23" t="e">
        <f>'Cumulative Exhibition'!#REF!+'Cumulative Regular Season'!C38+'Cumulative Playoffs'!C37</f>
        <v>#REF!</v>
      </c>
      <c r="D42" s="23" t="e">
        <f>'Cumulative Exhibition'!#REF!+'Cumulative Regular Season'!D38+'Cumulative Playoffs'!D37</f>
        <v>#REF!</v>
      </c>
      <c r="E42" s="23" t="e">
        <f>'Cumulative Exhibition'!#REF!+'Cumulative Regular Season'!E38+'Cumulative Playoffs'!E37</f>
        <v>#REF!</v>
      </c>
      <c r="F42" s="23" t="e">
        <f>'Cumulative Exhibition'!#REF!+'Cumulative Regular Season'!F38+'Cumulative Playoffs'!F37</f>
        <v>#REF!</v>
      </c>
      <c r="G42" s="23" t="e">
        <f>'Cumulative Exhibition'!#REF!+'Cumulative Regular Season'!G38+'Cumulative Playoffs'!G37</f>
        <v>#REF!</v>
      </c>
      <c r="H42" s="23" t="e">
        <f>'Cumulative Exhibition'!#REF!+'Cumulative Regular Season'!H38+'Cumulative Playoffs'!H37</f>
        <v>#REF!</v>
      </c>
      <c r="I42" s="23" t="e">
        <f>'Cumulative Exhibition'!#REF!+'Cumulative Regular Season'!I38+'Cumulative Playoffs'!I37</f>
        <v>#REF!</v>
      </c>
      <c r="J42" s="23" t="e">
        <f>'Cumulative Exhibition'!#REF!+'Cumulative Regular Season'!J38+'Cumulative Playoffs'!J37</f>
        <v>#REF!</v>
      </c>
      <c r="K42" s="32" t="e">
        <f t="shared" si="6"/>
        <v>#REF!</v>
      </c>
      <c r="L42" s="67" t="e">
        <f t="shared" si="7"/>
        <v>#REF!</v>
      </c>
      <c r="M42" s="23" t="e">
        <f>'Cumulative Exhibition'!#REF!+'Cumulative Regular Season'!M38+'Cumulative Playoffs'!M37</f>
        <v>#REF!</v>
      </c>
      <c r="N42" s="23" t="e">
        <f>'Cumulative Exhibition'!#REF!+'Cumulative Regular Season'!N38+'Cumulative Playoffs'!N37</f>
        <v>#REF!</v>
      </c>
      <c r="O42" s="23" t="e">
        <f>'Cumulative Exhibition'!#REF!+'Cumulative Regular Season'!O38+'Cumulative Playoffs'!O37</f>
        <v>#REF!</v>
      </c>
      <c r="P42" s="23" t="e">
        <f>'Cumulative Exhibition'!#REF!+'Cumulative Regular Season'!P38+'Cumulative Playoffs'!P37</f>
        <v>#REF!</v>
      </c>
      <c r="Q42" s="23" t="e">
        <f>'Cumulative Exhibition'!#REF!+'Cumulative Regular Season'!Q38+'Cumulative Playoffs'!Q37</f>
        <v>#REF!</v>
      </c>
      <c r="R42" s="23" t="e">
        <f>'Cumulative Exhibition'!#REF!+'Cumulative Regular Season'!R38+'Cumulative Playoffs'!R37</f>
        <v>#REF!</v>
      </c>
      <c r="S42" s="23" t="e">
        <f>'Cumulative Exhibition'!#REF!+'Cumulative Regular Season'!S38+'Cumulative Playoffs'!S37</f>
        <v>#REF!</v>
      </c>
      <c r="T42" s="23" t="e">
        <f>'Cumulative Exhibition'!#REF!+'Cumulative Regular Season'!T38+'Cumulative Playoffs'!T37</f>
        <v>#REF!</v>
      </c>
      <c r="U42" s="23" t="e">
        <f>'Cumulative Exhibition'!#REF!+'Cumulative Regular Season'!U38+'Cumulative Playoffs'!U37</f>
        <v>#REF!</v>
      </c>
      <c r="V42" s="34" t="e">
        <f t="shared" si="3"/>
        <v>#REF!</v>
      </c>
      <c r="W42" s="3"/>
    </row>
    <row r="43" spans="1:23" ht="16.5" customHeight="1">
      <c r="A43" s="14"/>
      <c r="B43" s="13"/>
      <c r="C43" s="23" t="e">
        <f>'Cumulative Exhibition'!#REF!+'Cumulative Regular Season'!C39+'Cumulative Playoffs'!C38</f>
        <v>#REF!</v>
      </c>
      <c r="D43" s="23" t="e">
        <f>'Cumulative Exhibition'!#REF!+'Cumulative Regular Season'!D39+'Cumulative Playoffs'!D38</f>
        <v>#REF!</v>
      </c>
      <c r="E43" s="23" t="e">
        <f>'Cumulative Exhibition'!#REF!+'Cumulative Regular Season'!E39+'Cumulative Playoffs'!E38</f>
        <v>#REF!</v>
      </c>
      <c r="F43" s="23" t="e">
        <f>'Cumulative Exhibition'!#REF!+'Cumulative Regular Season'!F39+'Cumulative Playoffs'!F38</f>
        <v>#REF!</v>
      </c>
      <c r="G43" s="23" t="e">
        <f>'Cumulative Exhibition'!#REF!+'Cumulative Regular Season'!G39+'Cumulative Playoffs'!G38</f>
        <v>#REF!</v>
      </c>
      <c r="H43" s="23" t="e">
        <f>'Cumulative Exhibition'!#REF!+'Cumulative Regular Season'!H39+'Cumulative Playoffs'!H38</f>
        <v>#REF!</v>
      </c>
      <c r="I43" s="23" t="e">
        <f>'Cumulative Exhibition'!#REF!+'Cumulative Regular Season'!I39+'Cumulative Playoffs'!I38</f>
        <v>#REF!</v>
      </c>
      <c r="J43" s="23" t="e">
        <f>'Cumulative Exhibition'!#REF!+'Cumulative Regular Season'!J39+'Cumulative Playoffs'!J38</f>
        <v>#REF!</v>
      </c>
      <c r="K43" s="32" t="e">
        <f t="shared" si="6"/>
        <v>#REF!</v>
      </c>
      <c r="L43" s="67" t="e">
        <f t="shared" si="7"/>
        <v>#REF!</v>
      </c>
      <c r="M43" s="23" t="e">
        <f>'Cumulative Exhibition'!#REF!+'Cumulative Regular Season'!M39+'Cumulative Playoffs'!M38</f>
        <v>#REF!</v>
      </c>
      <c r="N43" s="23" t="e">
        <f>'Cumulative Exhibition'!#REF!+'Cumulative Regular Season'!N39+'Cumulative Playoffs'!N38</f>
        <v>#REF!</v>
      </c>
      <c r="O43" s="23" t="e">
        <f>'Cumulative Exhibition'!#REF!+'Cumulative Regular Season'!O39+'Cumulative Playoffs'!O38</f>
        <v>#REF!</v>
      </c>
      <c r="P43" s="23" t="e">
        <f>'Cumulative Exhibition'!#REF!+'Cumulative Regular Season'!P39+'Cumulative Playoffs'!P38</f>
        <v>#REF!</v>
      </c>
      <c r="Q43" s="23" t="e">
        <f>'Cumulative Exhibition'!#REF!+'Cumulative Regular Season'!Q39+'Cumulative Playoffs'!Q38</f>
        <v>#REF!</v>
      </c>
      <c r="R43" s="23" t="e">
        <f>'Cumulative Exhibition'!#REF!+'Cumulative Regular Season'!R39+'Cumulative Playoffs'!R38</f>
        <v>#REF!</v>
      </c>
      <c r="S43" s="23" t="e">
        <f>'Cumulative Exhibition'!#REF!+'Cumulative Regular Season'!S39+'Cumulative Playoffs'!S38</f>
        <v>#REF!</v>
      </c>
      <c r="T43" s="23" t="e">
        <f>'Cumulative Exhibition'!#REF!+'Cumulative Regular Season'!T39+'Cumulative Playoffs'!T38</f>
        <v>#REF!</v>
      </c>
      <c r="U43" s="23" t="e">
        <f>'Cumulative Exhibition'!#REF!+'Cumulative Regular Season'!U39+'Cumulative Playoffs'!U38</f>
        <v>#REF!</v>
      </c>
      <c r="V43" s="34" t="e">
        <f t="shared" si="3"/>
        <v>#REF!</v>
      </c>
      <c r="W43" s="3"/>
    </row>
    <row r="44" spans="1:23" ht="16.5" customHeight="1">
      <c r="A44" s="14"/>
      <c r="B44" s="13"/>
      <c r="C44" s="23">
        <f>'Cumulative Regular Season'!C40+'Cumulative Playoffs'!C39</f>
        <v>4</v>
      </c>
      <c r="D44" s="23">
        <f>'Cumulative Regular Season'!D40+'Cumulative Playoffs'!D39</f>
        <v>3</v>
      </c>
      <c r="E44" s="23">
        <f>'Cumulative Regular Season'!E40+'Cumulative Playoffs'!E39</f>
        <v>1</v>
      </c>
      <c r="F44" s="23">
        <f>'Cumulative Regular Season'!F40+'Cumulative Playoffs'!F39</f>
        <v>4</v>
      </c>
      <c r="G44" s="23">
        <f>'Cumulative Regular Season'!G40+'Cumulative Playoffs'!G39</f>
        <v>6</v>
      </c>
      <c r="H44" s="23">
        <f>'Cumulative Regular Season'!H40+'Cumulative Playoffs'!H39</f>
        <v>2</v>
      </c>
      <c r="I44" s="23">
        <f>'Cumulative Regular Season'!I40+'Cumulative Playoffs'!I39</f>
        <v>9</v>
      </c>
      <c r="J44" s="23">
        <f>'Cumulative Regular Season'!J40+'Cumulative Playoffs'!J39</f>
        <v>12</v>
      </c>
      <c r="K44" s="32">
        <f>J44/I44</f>
        <v>1.3333333333333333</v>
      </c>
      <c r="L44" s="67">
        <f>(D44/J44)</f>
        <v>0.25</v>
      </c>
      <c r="M44" s="23">
        <f>'Cumulative Regular Season'!M40+'Cumulative Playoffs'!M39</f>
        <v>0</v>
      </c>
      <c r="N44" s="23">
        <f>'Cumulative Regular Season'!N40+'Cumulative Playoffs'!N39</f>
        <v>1</v>
      </c>
      <c r="O44" s="23">
        <f>'Cumulative Regular Season'!O40+'Cumulative Playoffs'!O39</f>
        <v>0</v>
      </c>
      <c r="P44" s="23">
        <f>'Cumulative Regular Season'!P40+'Cumulative Playoffs'!P39</f>
        <v>0</v>
      </c>
      <c r="Q44" s="23">
        <f>'Cumulative Regular Season'!Q40+'Cumulative Playoffs'!Q39</f>
        <v>0</v>
      </c>
      <c r="R44" s="23">
        <f>'Cumulative Regular Season'!R40+'Cumulative Playoffs'!R39</f>
        <v>0</v>
      </c>
      <c r="S44" s="23">
        <f>'Cumulative Regular Season'!S40+'Cumulative Playoffs'!S39</f>
        <v>11</v>
      </c>
      <c r="T44" s="23">
        <f>'Cumulative Regular Season'!T40+'Cumulative Playoffs'!T39</f>
        <v>2</v>
      </c>
      <c r="U44" s="23">
        <f>'Cumulative Regular Season'!U40+'Cumulative Playoffs'!U39</f>
        <v>13</v>
      </c>
      <c r="V44" s="34">
        <f t="shared" si="3"/>
        <v>0.84615384615384615</v>
      </c>
      <c r="W44" s="3"/>
    </row>
    <row r="45" spans="1:23" s="5" customFormat="1" ht="16.5" customHeight="1">
      <c r="A45" s="12"/>
      <c r="B45" s="13"/>
      <c r="C45" s="23" t="e">
        <f>'Cumulative Exhibition'!#REF!+'Cumulative Regular Season'!#REF!+'Cumulative Playoffs'!C40</f>
        <v>#REF!</v>
      </c>
      <c r="D45" s="23" t="e">
        <f>'Cumulative Exhibition'!#REF!+'Cumulative Regular Season'!#REF!+'Cumulative Playoffs'!D40</f>
        <v>#REF!</v>
      </c>
      <c r="E45" s="23" t="e">
        <f>'Cumulative Exhibition'!#REF!+'Cumulative Regular Season'!#REF!+'Cumulative Playoffs'!E40</f>
        <v>#REF!</v>
      </c>
      <c r="F45" s="23" t="e">
        <f>'Cumulative Exhibition'!#REF!+'Cumulative Regular Season'!#REF!+'Cumulative Playoffs'!F40</f>
        <v>#REF!</v>
      </c>
      <c r="G45" s="23" t="e">
        <f>'Cumulative Exhibition'!#REF!+'Cumulative Regular Season'!#REF!+'Cumulative Playoffs'!G40</f>
        <v>#REF!</v>
      </c>
      <c r="H45" s="23" t="e">
        <f>'Cumulative Exhibition'!#REF!+'Cumulative Regular Season'!#REF!+'Cumulative Playoffs'!H40</f>
        <v>#REF!</v>
      </c>
      <c r="I45" s="23" t="e">
        <f>'Cumulative Exhibition'!#REF!+'Cumulative Regular Season'!#REF!+'Cumulative Playoffs'!I40</f>
        <v>#REF!</v>
      </c>
      <c r="J45" s="23" t="e">
        <f>'Cumulative Exhibition'!#REF!+'Cumulative Regular Season'!#REF!+'Cumulative Playoffs'!J40</f>
        <v>#REF!</v>
      </c>
      <c r="K45" s="32" t="e">
        <f>J45/I45</f>
        <v>#REF!</v>
      </c>
      <c r="L45" s="67" t="e">
        <f>(D45/J45)</f>
        <v>#REF!</v>
      </c>
      <c r="M45" s="23" t="e">
        <f>'Cumulative Exhibition'!#REF!+'Cumulative Regular Season'!#REF!+'Cumulative Playoffs'!M40</f>
        <v>#REF!</v>
      </c>
      <c r="N45" s="23" t="e">
        <f>'Cumulative Exhibition'!#REF!+'Cumulative Regular Season'!#REF!+'Cumulative Playoffs'!N40</f>
        <v>#REF!</v>
      </c>
      <c r="O45" s="23" t="e">
        <f>'Cumulative Exhibition'!#REF!+'Cumulative Regular Season'!#REF!+'Cumulative Playoffs'!O40</f>
        <v>#REF!</v>
      </c>
      <c r="P45" s="23" t="e">
        <f>'Cumulative Exhibition'!#REF!+'Cumulative Regular Season'!#REF!+'Cumulative Playoffs'!P40</f>
        <v>#REF!</v>
      </c>
      <c r="Q45" s="23" t="e">
        <f>'Cumulative Exhibition'!#REF!+'Cumulative Regular Season'!#REF!+'Cumulative Playoffs'!Q40</f>
        <v>#REF!</v>
      </c>
      <c r="R45" s="23" t="e">
        <f>'Cumulative Exhibition'!#REF!+'Cumulative Regular Season'!#REF!+'Cumulative Playoffs'!R40</f>
        <v>#REF!</v>
      </c>
      <c r="S45" s="23" t="e">
        <f>'Cumulative Exhibition'!#REF!+'Cumulative Regular Season'!#REF!+'Cumulative Playoffs'!S40</f>
        <v>#REF!</v>
      </c>
      <c r="T45" s="23" t="e">
        <f>'Cumulative Exhibition'!#REF!+'Cumulative Regular Season'!#REF!+'Cumulative Playoffs'!T40</f>
        <v>#REF!</v>
      </c>
      <c r="U45" s="23" t="e">
        <f>'Cumulative Exhibition'!#REF!+'Cumulative Regular Season'!#REF!+'Cumulative Playoffs'!U40</f>
        <v>#REF!</v>
      </c>
      <c r="V45" s="34" t="e">
        <f t="shared" si="3"/>
        <v>#REF!</v>
      </c>
      <c r="W45" s="6"/>
    </row>
    <row r="46" spans="1:23" ht="16.5" customHeight="1">
      <c r="A46" s="12"/>
      <c r="B46" s="13"/>
      <c r="C46" s="15"/>
      <c r="D46" s="15"/>
      <c r="E46" s="15"/>
      <c r="F46" s="15"/>
      <c r="G46" s="15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13"/>
      <c r="V46" s="13"/>
      <c r="W46" s="3"/>
    </row>
    <row r="47" spans="1:23" ht="16.5" customHeight="1">
      <c r="A47" s="12"/>
      <c r="B47" s="13"/>
      <c r="C47" s="23"/>
      <c r="D47" s="23" t="e">
        <f>'Cumulative Exhibition'!#REF!+'Cumulative Regular Season'!#REF!+'Cumulative Playoffs'!D42</f>
        <v>#REF!</v>
      </c>
      <c r="E47" s="23" t="e">
        <f>'Cumulative Exhibition'!#REF!+'Cumulative Regular Season'!#REF!+'Cumulative Playoffs'!E42</f>
        <v>#REF!</v>
      </c>
      <c r="F47" s="23" t="e">
        <f>'Cumulative Exhibition'!#REF!+'Cumulative Regular Season'!#REF!+'Cumulative Playoffs'!F42</f>
        <v>#REF!</v>
      </c>
      <c r="G47" s="23" t="e">
        <f>'Cumulative Exhibition'!#REF!+'Cumulative Regular Season'!#REF!+'Cumulative Playoffs'!G42</f>
        <v>#REF!</v>
      </c>
      <c r="H47" s="13"/>
      <c r="I47" s="15"/>
      <c r="J47" s="13"/>
      <c r="K47" s="13"/>
      <c r="L47" s="13"/>
      <c r="M47" s="13"/>
      <c r="N47" s="12"/>
      <c r="O47" s="12"/>
      <c r="P47" s="13"/>
      <c r="Q47" s="13"/>
      <c r="R47" s="13"/>
      <c r="S47" s="12"/>
      <c r="T47" s="13"/>
      <c r="U47" s="13"/>
      <c r="V47" s="13"/>
      <c r="W47" s="3"/>
    </row>
    <row r="48" spans="1:23" ht="16.5" customHeight="1">
      <c r="A48" s="12"/>
      <c r="B48" s="13"/>
      <c r="C48" s="23"/>
      <c r="D48" s="23" t="e">
        <f>'Cumulative Exhibition'!#REF!+'Cumulative Regular Season'!#REF!+'Cumulative Playoffs'!D43</f>
        <v>#REF!</v>
      </c>
      <c r="E48" s="23" t="e">
        <f>'Cumulative Exhibition'!#REF!+'Cumulative Regular Season'!#REF!+'Cumulative Playoffs'!E43</f>
        <v>#REF!</v>
      </c>
      <c r="F48" s="23" t="e">
        <f>'Cumulative Exhibition'!#REF!+'Cumulative Regular Season'!#REF!+'Cumulative Playoffs'!F43</f>
        <v>#REF!</v>
      </c>
      <c r="G48" s="23" t="e">
        <f>'Cumulative Exhibition'!#REF!+'Cumulative Regular Season'!#REF!+'Cumulative Playoffs'!G43</f>
        <v>#REF!</v>
      </c>
      <c r="H48" s="13"/>
      <c r="I48" s="15"/>
      <c r="J48" s="13"/>
      <c r="K48" s="13"/>
      <c r="L48" s="13"/>
      <c r="M48" s="13"/>
      <c r="N48" s="12"/>
      <c r="O48" s="12"/>
      <c r="P48" s="13"/>
      <c r="Q48" s="13"/>
      <c r="R48" s="13"/>
      <c r="S48" s="12"/>
      <c r="T48" s="13"/>
      <c r="U48" s="15"/>
      <c r="V48" s="15"/>
      <c r="W48" s="3"/>
    </row>
    <row r="49" spans="1:23" ht="16.5" customHeight="1">
      <c r="A49" s="12"/>
      <c r="B49" s="13"/>
      <c r="C49" s="23"/>
      <c r="D49" s="23" t="e">
        <f>'Cumulative Exhibition'!#REF!+'Cumulative Regular Season'!#REF!+'Cumulative Playoffs'!D44</f>
        <v>#REF!</v>
      </c>
      <c r="E49" s="23" t="e">
        <f>'Cumulative Exhibition'!#REF!+'Cumulative Regular Season'!#REF!+'Cumulative Playoffs'!E44</f>
        <v>#REF!</v>
      </c>
      <c r="F49" s="23" t="e">
        <f>'Cumulative Exhibition'!#REF!+'Cumulative Regular Season'!#REF!+'Cumulative Playoffs'!F44</f>
        <v>#REF!</v>
      </c>
      <c r="G49" s="23" t="e">
        <f>'Cumulative Exhibition'!#REF!+'Cumulative Regular Season'!#REF!+'Cumulative Playoffs'!G44</f>
        <v>#REF!</v>
      </c>
      <c r="H49" s="15"/>
      <c r="I49" s="15"/>
      <c r="J49" s="15"/>
      <c r="K49" s="15"/>
      <c r="L49" s="15"/>
      <c r="M49" s="15"/>
      <c r="N49" s="15"/>
      <c r="O49" s="15"/>
      <c r="P49" s="15"/>
      <c r="Q49" s="15"/>
      <c r="R49" s="15"/>
      <c r="S49" s="15"/>
      <c r="T49" s="15"/>
      <c r="U49" s="15"/>
      <c r="V49" s="15"/>
      <c r="W49" s="3"/>
    </row>
    <row r="50" spans="1:23" ht="16.5" customHeight="1">
      <c r="A50" s="15"/>
      <c r="B50" s="15" t="s">
        <v>54</v>
      </c>
      <c r="C50" s="23"/>
      <c r="D50" s="23"/>
      <c r="E50" s="23"/>
      <c r="F50" s="23"/>
      <c r="G50" s="23" t="e">
        <f>'Cumulative Exhibition'!#REF!+'Cumulative Regular Season'!#REF!+'Cumulative Playoffs'!G45</f>
        <v>#REF!</v>
      </c>
      <c r="H50" s="15"/>
      <c r="I50" s="15"/>
      <c r="J50" s="15"/>
      <c r="K50" s="15"/>
      <c r="L50" s="15"/>
      <c r="M50" s="15"/>
      <c r="N50" s="15"/>
      <c r="O50" s="15"/>
      <c r="P50" s="15"/>
      <c r="Q50" s="15"/>
      <c r="R50" s="15"/>
      <c r="S50" s="15"/>
      <c r="T50" s="15"/>
      <c r="U50" s="15"/>
      <c r="V50" s="15"/>
      <c r="W50" s="3"/>
    </row>
    <row r="51" spans="1:23" ht="16.5" customHeight="1">
      <c r="A51" s="15"/>
      <c r="B51" s="15"/>
      <c r="C51" s="15"/>
      <c r="D51" s="15"/>
      <c r="E51" s="15"/>
      <c r="F51" s="15"/>
      <c r="G51" s="15"/>
      <c r="H51" s="15"/>
      <c r="I51" s="15"/>
      <c r="J51" s="15"/>
      <c r="K51" s="15"/>
      <c r="L51" s="15"/>
      <c r="M51" s="15"/>
      <c r="N51" s="15"/>
      <c r="O51" s="15"/>
      <c r="P51" s="15"/>
      <c r="Q51" s="15"/>
      <c r="R51" s="15"/>
      <c r="S51" s="15"/>
      <c r="T51" s="15"/>
      <c r="U51" s="15"/>
      <c r="V51" s="15"/>
      <c r="W51" s="3"/>
    </row>
    <row r="52" spans="1:23" ht="16.5" customHeight="1">
      <c r="A52" s="35"/>
      <c r="B52" s="35" t="s">
        <v>14</v>
      </c>
      <c r="C52" s="18" t="e">
        <f>SUM(C15:C49)</f>
        <v>#REF!</v>
      </c>
      <c r="D52" s="18" t="e">
        <f>SUM(D15:D49)</f>
        <v>#REF!</v>
      </c>
      <c r="E52" s="18" t="e">
        <f>SUM(E15:E49)</f>
        <v>#REF!</v>
      </c>
      <c r="F52" s="18" t="e">
        <f>SUM(F15:F49)</f>
        <v>#REF!</v>
      </c>
      <c r="G52" s="18" t="e">
        <f>SUM(G15:G50)</f>
        <v>#REF!</v>
      </c>
      <c r="H52" s="18" t="e">
        <f>SUM(H15:H48)</f>
        <v>#REF!</v>
      </c>
      <c r="I52" s="18" t="e">
        <f>SUM(I15:I48)</f>
        <v>#REF!</v>
      </c>
      <c r="J52" s="18" t="e">
        <f>SUM(J15:J48)</f>
        <v>#REF!</v>
      </c>
      <c r="K52" s="68" t="e">
        <f>(J52/I52)</f>
        <v>#REF!</v>
      </c>
      <c r="L52" s="69" t="e">
        <f>(D52/J52)</f>
        <v>#REF!</v>
      </c>
      <c r="M52" s="18" t="e">
        <f t="shared" ref="M52:T52" si="8">SUM(M15:M48)</f>
        <v>#REF!</v>
      </c>
      <c r="N52" s="18" t="e">
        <f t="shared" si="8"/>
        <v>#REF!</v>
      </c>
      <c r="O52" s="18" t="e">
        <f t="shared" si="8"/>
        <v>#REF!</v>
      </c>
      <c r="P52" s="18" t="e">
        <f t="shared" si="8"/>
        <v>#REF!</v>
      </c>
      <c r="Q52" s="18" t="e">
        <f t="shared" si="8"/>
        <v>#REF!</v>
      </c>
      <c r="R52" s="18" t="e">
        <f t="shared" si="8"/>
        <v>#REF!</v>
      </c>
      <c r="S52" s="18" t="e">
        <f t="shared" si="8"/>
        <v>#REF!</v>
      </c>
      <c r="T52" s="18" t="e">
        <f t="shared" si="8"/>
        <v>#REF!</v>
      </c>
      <c r="U52" s="17" t="e">
        <f>S52+T52</f>
        <v>#REF!</v>
      </c>
      <c r="V52" s="68" t="e">
        <f>S52/(S52+T52)</f>
        <v>#REF!</v>
      </c>
      <c r="W52" s="3"/>
    </row>
    <row r="53" spans="1:23" ht="16.5" customHeight="1">
      <c r="A53" s="13"/>
      <c r="B53" s="16"/>
      <c r="C53" s="15"/>
      <c r="D53" s="15"/>
      <c r="E53" s="15"/>
      <c r="F53" s="15"/>
      <c r="G53" s="15"/>
      <c r="H53" s="15"/>
      <c r="I53" s="15"/>
      <c r="J53" s="15"/>
      <c r="K53" s="15"/>
      <c r="L53" s="15"/>
      <c r="M53" s="15"/>
      <c r="N53" s="15"/>
      <c r="O53" s="15"/>
      <c r="P53" s="15"/>
      <c r="Q53" s="15"/>
      <c r="R53" s="15"/>
      <c r="S53" s="15"/>
      <c r="T53" s="15"/>
      <c r="U53" s="13"/>
      <c r="V53" s="13"/>
      <c r="W53" s="3"/>
    </row>
    <row r="54" spans="1:23" ht="16.5" customHeight="1">
      <c r="A54" s="13"/>
      <c r="B54" s="16" t="s">
        <v>26</v>
      </c>
      <c r="C54" s="21" t="s">
        <v>27</v>
      </c>
      <c r="D54" s="21" t="s">
        <v>28</v>
      </c>
      <c r="E54" s="13"/>
      <c r="F54" s="21" t="s">
        <v>7</v>
      </c>
      <c r="G54" s="21" t="s">
        <v>9</v>
      </c>
      <c r="H54" s="13"/>
      <c r="I54" s="15"/>
      <c r="J54" s="21" t="s">
        <v>29</v>
      </c>
      <c r="K54" s="21" t="s">
        <v>30</v>
      </c>
      <c r="L54" s="13"/>
      <c r="M54" s="21" t="s">
        <v>31</v>
      </c>
      <c r="N54" s="21" t="s">
        <v>30</v>
      </c>
      <c r="O54" s="21"/>
      <c r="P54" s="15"/>
      <c r="Q54" s="21" t="s">
        <v>32</v>
      </c>
      <c r="R54" s="21" t="s">
        <v>33</v>
      </c>
      <c r="S54" s="21" t="s">
        <v>34</v>
      </c>
      <c r="T54" s="13"/>
      <c r="U54" s="13"/>
      <c r="V54" s="13"/>
      <c r="W54" s="3"/>
    </row>
    <row r="55" spans="1:23" ht="16.5" customHeight="1">
      <c r="A55" s="13"/>
      <c r="C55" s="12" t="e">
        <f>D52</f>
        <v>#REF!</v>
      </c>
      <c r="D55" s="24" t="e">
        <f>C55/C11</f>
        <v>#REF!</v>
      </c>
      <c r="E55" s="13"/>
      <c r="F55" s="12">
        <f>H11</f>
        <v>42</v>
      </c>
      <c r="G55" s="24">
        <f>F55/C11</f>
        <v>3.1827424630890282</v>
      </c>
      <c r="H55" s="13"/>
      <c r="I55" s="15"/>
      <c r="J55" s="12" t="e">
        <f>J52</f>
        <v>#REF!</v>
      </c>
      <c r="K55" s="24" t="e">
        <f>J55/C11</f>
        <v>#REF!</v>
      </c>
      <c r="L55" s="13"/>
      <c r="M55" s="12">
        <f>E11</f>
        <v>522</v>
      </c>
      <c r="N55" s="24">
        <f>M55/C11</f>
        <v>39.55694204124935</v>
      </c>
      <c r="O55" s="24"/>
      <c r="P55" s="15"/>
      <c r="Q55" s="12" t="e">
        <f>N52</f>
        <v>#REF!</v>
      </c>
      <c r="R55" s="23">
        <f>'Cumulative Exhibition'!R46+'Cumulative Regular Season'!R46+'Cumulative Playoffs'!R52</f>
        <v>1</v>
      </c>
      <c r="S55" s="12" t="e">
        <f>Q52</f>
        <v>#REF!</v>
      </c>
      <c r="T55" s="13"/>
      <c r="U55" s="13"/>
      <c r="V55" s="13"/>
      <c r="W55" s="3"/>
    </row>
    <row r="56" spans="1:23" ht="16.5" customHeight="1">
      <c r="A56" s="13"/>
      <c r="B56" s="13"/>
      <c r="C56" s="13"/>
      <c r="D56" s="12"/>
      <c r="E56" s="13"/>
      <c r="F56" s="13"/>
      <c r="G56" s="12"/>
      <c r="H56" s="13"/>
      <c r="I56" s="15"/>
      <c r="J56" s="13"/>
      <c r="K56" s="13"/>
      <c r="L56" s="13"/>
      <c r="M56" s="13"/>
      <c r="N56" s="12"/>
      <c r="O56" s="12"/>
      <c r="P56" s="13"/>
      <c r="Q56" s="13"/>
      <c r="R56" s="13"/>
      <c r="S56" s="12"/>
      <c r="T56" s="13"/>
      <c r="U56" s="13"/>
      <c r="V56" s="13"/>
    </row>
    <row r="57" spans="1:23" s="3" customFormat="1" ht="16.5" customHeight="1">
      <c r="A57" s="13"/>
      <c r="B57" s="13"/>
      <c r="C57" s="21" t="s">
        <v>35</v>
      </c>
      <c r="D57" s="12"/>
      <c r="E57" s="40"/>
      <c r="F57" s="41"/>
      <c r="G57" s="15"/>
      <c r="H57" s="15"/>
      <c r="I57" s="21" t="s">
        <v>36</v>
      </c>
      <c r="J57" s="12"/>
      <c r="K57" s="41"/>
      <c r="L57" s="15"/>
      <c r="M57" s="15"/>
      <c r="N57" s="12"/>
      <c r="O57" s="12"/>
      <c r="P57" s="13"/>
      <c r="Q57" s="13"/>
      <c r="R57" s="13"/>
      <c r="S57" s="12"/>
      <c r="T57" s="13"/>
      <c r="U57" s="13"/>
      <c r="V57" s="13"/>
    </row>
    <row r="58" spans="1:23" s="3" customFormat="1" ht="16.5" customHeight="1">
      <c r="A58" s="13"/>
      <c r="B58" s="13"/>
      <c r="C58" s="13" t="s">
        <v>37</v>
      </c>
      <c r="D58" s="23">
        <f>'Cumulative Exhibition'!D49+'Cumulative Regular Season'!D49+'Cumulative Playoffs'!D53</f>
        <v>16</v>
      </c>
      <c r="E58" s="13"/>
      <c r="F58" s="23"/>
      <c r="G58" s="15"/>
      <c r="H58" s="15"/>
      <c r="I58" s="43" t="s">
        <v>38</v>
      </c>
      <c r="J58" s="23">
        <f>'Cumulative Exhibition'!J49+'Cumulative Regular Season'!J49+'Cumulative Playoffs'!J53</f>
        <v>80</v>
      </c>
      <c r="K58" s="15"/>
      <c r="L58" s="23"/>
      <c r="M58" s="15"/>
      <c r="N58" s="12"/>
      <c r="O58" s="12"/>
      <c r="P58" s="13"/>
      <c r="Q58" s="13"/>
      <c r="R58" s="13"/>
      <c r="S58" s="12"/>
      <c r="T58" s="13"/>
      <c r="U58" s="13"/>
      <c r="V58" s="13"/>
    </row>
    <row r="59" spans="1:23" s="3" customFormat="1" ht="16.5" customHeight="1">
      <c r="A59" s="13"/>
      <c r="B59" s="13"/>
      <c r="C59" s="44" t="s">
        <v>39</v>
      </c>
      <c r="D59" s="23" t="e">
        <f>'Cumulative Exhibition'!D50+'Cumulative Regular Season'!D50+'Cumulative Playoffs'!D54</f>
        <v>#DIV/0!</v>
      </c>
      <c r="E59" s="13"/>
      <c r="F59" s="15"/>
      <c r="G59" s="15"/>
      <c r="H59" s="15"/>
      <c r="I59" s="45" t="s">
        <v>39</v>
      </c>
      <c r="J59" s="23" t="e">
        <f>'Cumulative Exhibition'!J50+'Cumulative Regular Season'!J50+'Cumulative Playoffs'!J54</f>
        <v>#DIV/0!</v>
      </c>
      <c r="K59" s="13"/>
      <c r="L59" s="13"/>
      <c r="M59" s="13"/>
      <c r="N59" s="12"/>
      <c r="O59" s="12"/>
      <c r="P59" s="13"/>
      <c r="Q59" s="13"/>
      <c r="R59" s="13"/>
      <c r="S59" s="12"/>
      <c r="T59" s="13"/>
      <c r="U59" s="13"/>
      <c r="V59" s="13"/>
    </row>
    <row r="60" spans="1:23" s="3" customFormat="1" ht="16.5" customHeight="1">
      <c r="A60" s="13"/>
      <c r="B60" s="13"/>
      <c r="C60" s="16" t="s">
        <v>40</v>
      </c>
      <c r="D60" s="46" t="e">
        <f>(D58/D59)</f>
        <v>#DIV/0!</v>
      </c>
      <c r="E60" s="13"/>
      <c r="F60" s="15"/>
      <c r="G60" s="15"/>
      <c r="H60" s="15"/>
      <c r="I60" s="16" t="s">
        <v>40</v>
      </c>
      <c r="J60" s="46" t="e">
        <f>(J58/J59)</f>
        <v>#DIV/0!</v>
      </c>
      <c r="K60" s="13"/>
      <c r="L60" s="13"/>
      <c r="M60" s="13"/>
      <c r="N60" s="12"/>
      <c r="O60" s="12"/>
      <c r="P60" s="13"/>
      <c r="Q60" s="13"/>
      <c r="R60" s="13"/>
      <c r="S60" s="12"/>
      <c r="T60" s="13"/>
      <c r="U60" s="15"/>
      <c r="V60" s="15"/>
    </row>
    <row r="61" spans="1:23" s="3" customFormat="1" ht="16.5" customHeight="1">
      <c r="A61" s="2"/>
      <c r="B61" s="2"/>
    </row>
    <row r="62" spans="1:23" s="3" customFormat="1" ht="16.5" customHeight="1">
      <c r="A62" s="1"/>
      <c r="B62" s="1"/>
    </row>
  </sheetData>
  <mergeCells count="23">
    <mergeCell ref="S2:S3"/>
    <mergeCell ref="U6:U7"/>
    <mergeCell ref="P8:Q9"/>
    <mergeCell ref="S8:S9"/>
    <mergeCell ref="U8:U9"/>
    <mergeCell ref="T8:T9"/>
    <mergeCell ref="T6:T7"/>
    <mergeCell ref="A13:B13"/>
    <mergeCell ref="A1:C1"/>
    <mergeCell ref="A3:B3"/>
    <mergeCell ref="P6:Q7"/>
    <mergeCell ref="Q13:U13"/>
    <mergeCell ref="R6:R7"/>
    <mergeCell ref="S6:S7"/>
    <mergeCell ref="U4:U5"/>
    <mergeCell ref="R2:R3"/>
    <mergeCell ref="R8:R9"/>
    <mergeCell ref="U2:U3"/>
    <mergeCell ref="P4:Q5"/>
    <mergeCell ref="T4:T5"/>
    <mergeCell ref="R4:R5"/>
    <mergeCell ref="S4:S5"/>
    <mergeCell ref="T2:T3"/>
  </mergeCells>
  <phoneticPr fontId="7" type="noConversion"/>
  <printOptions horizontalCentered="1" verticalCentered="1" gridLines="1"/>
  <pageMargins left="0.19685039370078741" right="0.19685039370078741" top="0.39370078740157483" bottom="0.19685039370078741" header="0.19685039370078741" footer="0"/>
  <pageSetup scale="43" orientation="landscape"/>
  <headerFooter>
    <oddHeader>&amp;L&amp;"Arial,Bold Italic"&amp;14RYERSON  HOCKEY STATISTICS&amp;R&amp;"Arial,Bold Italic"&amp;11 &amp;14 2012-13 OVERALL CUMULATIVE STATISTICS</oddHeader>
  </headerFooter>
  <extLst>
    <ext xmlns:mx="http://schemas.microsoft.com/office/mac/excel/2008/main" uri="{64002731-A6B0-56B0-2670-7721B7C09600}">
      <mx:PLV Mode="1" OnePage="0" WScale="0"/>
    </ext>
  </extLst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C53"/>
  <sheetViews>
    <sheetView showRuler="0" zoomScale="70" zoomScaleNormal="70" zoomScalePageLayoutView="70" workbookViewId="0">
      <selection activeCell="AM49" sqref="AM49"/>
    </sheetView>
  </sheetViews>
  <sheetFormatPr baseColWidth="10" defaultColWidth="8.83203125" defaultRowHeight="16.5" customHeight="1" x14ac:dyDescent="0"/>
  <cols>
    <col min="1" max="1" width="8.5" style="1" customWidth="1"/>
    <col min="2" max="2" width="27.5" style="1" customWidth="1"/>
    <col min="3" max="3" width="15" style="1" bestFit="1" customWidth="1"/>
    <col min="4" max="4" width="11.33203125" style="1" customWidth="1"/>
    <col min="5" max="5" width="10.1640625" style="1" customWidth="1"/>
    <col min="6" max="6" width="13.33203125" style="1" customWidth="1"/>
    <col min="7" max="7" width="11.6640625" style="1" customWidth="1"/>
    <col min="8" max="8" width="5.5" style="1" bestFit="1" customWidth="1"/>
    <col min="9" max="10" width="13.83203125" style="1" customWidth="1"/>
    <col min="11" max="11" width="13.5" style="1" customWidth="1"/>
    <col min="12" max="12" width="13" style="9" customWidth="1"/>
    <col min="13" max="13" width="7.1640625" style="1" bestFit="1" customWidth="1"/>
    <col min="14" max="14" width="10.33203125" style="1" bestFit="1" customWidth="1"/>
    <col min="15" max="15" width="10" style="1" customWidth="1"/>
    <col min="16" max="16" width="7.5" style="1" bestFit="1" customWidth="1"/>
    <col min="17" max="17" width="10" style="1" bestFit="1" customWidth="1"/>
    <col min="18" max="18" width="10.1640625" style="1" bestFit="1" customWidth="1"/>
    <col min="19" max="19" width="10" style="1" bestFit="1" customWidth="1"/>
    <col min="20" max="20" width="6" style="1" customWidth="1"/>
    <col min="21" max="21" width="7.1640625" style="1" bestFit="1" customWidth="1"/>
    <col min="22" max="22" width="12.5" style="9" customWidth="1"/>
  </cols>
  <sheetData>
    <row r="1" spans="1:29" s="1" customFormat="1" ht="16.5" customHeight="1">
      <c r="A1" s="691" t="s">
        <v>67</v>
      </c>
      <c r="B1" s="697"/>
      <c r="C1" s="697"/>
      <c r="D1" s="697"/>
      <c r="E1" s="691"/>
      <c r="F1" s="691"/>
      <c r="G1" s="691"/>
      <c r="H1" s="691"/>
      <c r="I1" s="691" t="s">
        <v>52</v>
      </c>
      <c r="J1" s="158" t="s">
        <v>55</v>
      </c>
      <c r="K1" s="158"/>
      <c r="L1" s="725">
        <f>D42</f>
        <v>0</v>
      </c>
      <c r="M1" s="697"/>
      <c r="N1" s="694"/>
      <c r="O1" s="692"/>
      <c r="P1" s="692"/>
      <c r="Q1" s="699"/>
      <c r="R1" s="699"/>
      <c r="S1" s="699"/>
      <c r="T1" s="692"/>
      <c r="U1" s="699"/>
      <c r="V1" s="699"/>
      <c r="W1" s="47"/>
      <c r="X1" s="15"/>
      <c r="Y1" s="50"/>
      <c r="Z1" s="15"/>
    </row>
    <row r="2" spans="1:29" s="9" customFormat="1" ht="16.5" customHeight="1" thickBot="1">
      <c r="A2" s="215"/>
      <c r="B2" s="215"/>
      <c r="C2" s="215"/>
      <c r="D2" s="215"/>
      <c r="E2" s="215"/>
      <c r="F2" s="215"/>
      <c r="G2" s="698"/>
      <c r="H2" s="215"/>
      <c r="I2" s="698"/>
      <c r="J2" s="698" t="s">
        <v>120</v>
      </c>
      <c r="K2" s="698"/>
      <c r="L2" s="269">
        <f>SUM(H12:I12)</f>
        <v>0</v>
      </c>
      <c r="M2" s="270"/>
      <c r="N2" s="269"/>
      <c r="O2" s="184"/>
      <c r="P2" s="692"/>
      <c r="Q2" s="699"/>
      <c r="R2" s="699"/>
      <c r="S2" s="699"/>
      <c r="T2" s="692"/>
      <c r="U2" s="692"/>
      <c r="V2" s="692"/>
      <c r="W2" s="59"/>
      <c r="X2" s="58"/>
      <c r="Y2" s="245"/>
      <c r="Z2" s="58"/>
    </row>
    <row r="3" spans="1:29" s="9" customFormat="1" ht="16.5" customHeight="1" thickTop="1" thickBot="1">
      <c r="A3" s="794" t="s">
        <v>0</v>
      </c>
      <c r="B3" s="795"/>
      <c r="C3" s="792"/>
      <c r="D3" s="792"/>
      <c r="E3" s="792"/>
      <c r="F3" s="792"/>
      <c r="G3" s="792"/>
      <c r="H3" s="792"/>
      <c r="I3" s="792"/>
      <c r="J3" s="792"/>
      <c r="K3" s="792"/>
      <c r="L3" s="792"/>
      <c r="M3" s="792"/>
      <c r="N3" s="792"/>
      <c r="O3" s="793"/>
      <c r="P3" s="693"/>
      <c r="Q3" s="687"/>
      <c r="R3" s="688"/>
      <c r="S3" s="688"/>
      <c r="T3" s="700"/>
      <c r="U3" s="700"/>
      <c r="V3" s="701"/>
      <c r="W3" s="59"/>
      <c r="X3" s="58"/>
      <c r="Y3" s="245"/>
      <c r="Z3" s="58"/>
    </row>
    <row r="4" spans="1:29" s="9" customFormat="1" ht="16.5" customHeight="1" thickTop="1">
      <c r="A4" s="696" t="s">
        <v>1</v>
      </c>
      <c r="B4" s="735" t="s">
        <v>2</v>
      </c>
      <c r="C4" s="750" t="s">
        <v>16</v>
      </c>
      <c r="D4" s="737" t="s">
        <v>49</v>
      </c>
      <c r="E4" s="695" t="s">
        <v>50</v>
      </c>
      <c r="F4" s="745" t="s">
        <v>5</v>
      </c>
      <c r="G4" s="737" t="s">
        <v>51</v>
      </c>
      <c r="H4" s="695" t="s">
        <v>7</v>
      </c>
      <c r="I4" s="695" t="s">
        <v>8</v>
      </c>
      <c r="J4" s="745" t="s">
        <v>9</v>
      </c>
      <c r="K4" s="737" t="s">
        <v>10</v>
      </c>
      <c r="L4" s="695" t="s">
        <v>11</v>
      </c>
      <c r="M4" s="695" t="s">
        <v>53</v>
      </c>
      <c r="N4" s="745" t="s">
        <v>12</v>
      </c>
      <c r="O4" s="766" t="s">
        <v>19</v>
      </c>
      <c r="P4" s="268"/>
      <c r="Q4" s="777"/>
      <c r="R4" s="778"/>
      <c r="S4" s="778"/>
      <c r="T4" s="778"/>
      <c r="U4" s="779"/>
      <c r="V4" s="780"/>
      <c r="W4" s="59"/>
      <c r="X4" s="58"/>
      <c r="Y4" s="245"/>
      <c r="Z4" s="58"/>
    </row>
    <row r="5" spans="1:29" s="1" customFormat="1" ht="16.5" customHeight="1">
      <c r="A5" s="199">
        <v>30</v>
      </c>
      <c r="B5" s="418" t="s">
        <v>69</v>
      </c>
      <c r="C5" s="651">
        <f t="shared" ref="C5:C10" si="0">D5/60</f>
        <v>0</v>
      </c>
      <c r="D5" s="738">
        <v>0</v>
      </c>
      <c r="E5" s="692">
        <v>0</v>
      </c>
      <c r="F5" s="379">
        <f>E5-H5</f>
        <v>0</v>
      </c>
      <c r="G5" s="746" t="e">
        <f>F5/E5</f>
        <v>#DIV/0!</v>
      </c>
      <c r="H5" s="692">
        <v>0</v>
      </c>
      <c r="I5" s="692">
        <v>0</v>
      </c>
      <c r="J5" s="349" t="e">
        <f>H5/C5</f>
        <v>#DIV/0!</v>
      </c>
      <c r="K5" s="221">
        <v>0</v>
      </c>
      <c r="L5" s="692">
        <v>0</v>
      </c>
      <c r="M5" s="692">
        <v>0</v>
      </c>
      <c r="N5" s="379">
        <v>0</v>
      </c>
      <c r="O5" s="767">
        <v>0</v>
      </c>
      <c r="P5" s="50"/>
      <c r="Q5" s="722"/>
      <c r="R5" s="779"/>
      <c r="S5" s="779"/>
      <c r="T5" s="779"/>
      <c r="U5" s="781"/>
      <c r="V5" s="782"/>
      <c r="W5" s="59"/>
      <c r="X5" s="58"/>
      <c r="Y5" s="245"/>
      <c r="Z5" s="58"/>
    </row>
    <row r="6" spans="1:29" s="1" customFormat="1" ht="16.5" customHeight="1">
      <c r="A6" s="363"/>
      <c r="B6" s="171"/>
      <c r="C6" s="653">
        <f t="shared" si="0"/>
        <v>0</v>
      </c>
      <c r="D6" s="769">
        <v>0</v>
      </c>
      <c r="E6" s="364">
        <v>0</v>
      </c>
      <c r="F6" s="382">
        <f>E6-H6</f>
        <v>0</v>
      </c>
      <c r="G6" s="770" t="e">
        <f>F6/E6</f>
        <v>#DIV/0!</v>
      </c>
      <c r="H6" s="364">
        <v>0</v>
      </c>
      <c r="I6" s="364">
        <v>0</v>
      </c>
      <c r="J6" s="658" t="e">
        <f>H6/C6</f>
        <v>#DIV/0!</v>
      </c>
      <c r="K6" s="363">
        <v>0</v>
      </c>
      <c r="L6" s="364">
        <v>0</v>
      </c>
      <c r="M6" s="364">
        <v>0</v>
      </c>
      <c r="N6" s="382">
        <v>0</v>
      </c>
      <c r="O6" s="771">
        <v>0</v>
      </c>
      <c r="P6" s="50"/>
      <c r="Q6" s="722"/>
      <c r="R6" s="778"/>
      <c r="S6" s="778"/>
      <c r="T6" s="778"/>
      <c r="U6" s="781"/>
      <c r="V6" s="782"/>
      <c r="W6" s="59"/>
      <c r="X6" s="58"/>
      <c r="Y6" s="245"/>
      <c r="Z6" s="58"/>
    </row>
    <row r="7" spans="1:29" s="1" customFormat="1" ht="16.5" customHeight="1">
      <c r="A7" s="221"/>
      <c r="B7" s="705"/>
      <c r="C7" s="651">
        <f t="shared" si="0"/>
        <v>0</v>
      </c>
      <c r="D7" s="738">
        <v>0</v>
      </c>
      <c r="E7" s="692">
        <v>0</v>
      </c>
      <c r="F7" s="379">
        <f>E7-H7</f>
        <v>0</v>
      </c>
      <c r="G7" s="746" t="e">
        <f>F7/E7</f>
        <v>#DIV/0!</v>
      </c>
      <c r="H7" s="692">
        <v>0</v>
      </c>
      <c r="I7" s="692">
        <v>0</v>
      </c>
      <c r="J7" s="349" t="e">
        <f>H7/C7</f>
        <v>#DIV/0!</v>
      </c>
      <c r="K7" s="221">
        <v>0</v>
      </c>
      <c r="L7" s="692">
        <v>0</v>
      </c>
      <c r="M7" s="692">
        <v>0</v>
      </c>
      <c r="N7" s="379">
        <v>0</v>
      </c>
      <c r="O7" s="767">
        <v>0</v>
      </c>
      <c r="P7" s="50"/>
      <c r="Q7" s="722"/>
      <c r="R7" s="779"/>
      <c r="S7" s="779" t="s">
        <v>249</v>
      </c>
      <c r="T7" s="779"/>
      <c r="U7" s="781"/>
      <c r="V7" s="782"/>
      <c r="W7" s="59"/>
      <c r="X7" s="58"/>
      <c r="Y7" s="245"/>
      <c r="Z7" s="58"/>
    </row>
    <row r="8" spans="1:29" s="1" customFormat="1" ht="16.5" customHeight="1">
      <c r="A8" s="363">
        <v>29</v>
      </c>
      <c r="B8" s="171" t="s">
        <v>70</v>
      </c>
      <c r="C8" s="653">
        <f t="shared" si="0"/>
        <v>0</v>
      </c>
      <c r="D8" s="769">
        <v>0</v>
      </c>
      <c r="E8" s="364">
        <v>0</v>
      </c>
      <c r="F8" s="382">
        <v>0</v>
      </c>
      <c r="G8" s="770" t="e">
        <f>F8/E8</f>
        <v>#DIV/0!</v>
      </c>
      <c r="H8" s="364">
        <v>0</v>
      </c>
      <c r="I8" s="364">
        <v>0</v>
      </c>
      <c r="J8" s="658" t="e">
        <f>H8/C8</f>
        <v>#DIV/0!</v>
      </c>
      <c r="K8" s="363">
        <v>0</v>
      </c>
      <c r="L8" s="364">
        <v>0</v>
      </c>
      <c r="M8" s="364">
        <v>0</v>
      </c>
      <c r="N8" s="382">
        <v>0</v>
      </c>
      <c r="O8" s="771">
        <v>0</v>
      </c>
      <c r="P8" s="50"/>
      <c r="Q8" s="722"/>
      <c r="R8" s="779"/>
      <c r="S8" s="779"/>
      <c r="T8" s="779"/>
      <c r="U8" s="781"/>
      <c r="V8" s="782"/>
      <c r="W8" s="59"/>
      <c r="X8" s="58"/>
      <c r="Y8" s="245"/>
      <c r="Z8" s="58"/>
    </row>
    <row r="9" spans="1:29" s="1" customFormat="1" ht="16.5" customHeight="1">
      <c r="A9" s="200">
        <v>31</v>
      </c>
      <c r="B9" s="359" t="s">
        <v>71</v>
      </c>
      <c r="C9" s="651">
        <f t="shared" si="0"/>
        <v>0</v>
      </c>
      <c r="D9" s="738">
        <v>0</v>
      </c>
      <c r="E9" s="692">
        <v>0</v>
      </c>
      <c r="F9" s="379">
        <f>E9-H9</f>
        <v>0</v>
      </c>
      <c r="G9" s="746" t="e">
        <f>F9/E9</f>
        <v>#DIV/0!</v>
      </c>
      <c r="H9" s="692">
        <v>0</v>
      </c>
      <c r="I9" s="692">
        <v>0</v>
      </c>
      <c r="J9" s="349" t="e">
        <f>H9/C9</f>
        <v>#DIV/0!</v>
      </c>
      <c r="K9" s="221">
        <v>0</v>
      </c>
      <c r="L9" s="692">
        <v>0</v>
      </c>
      <c r="M9" s="692">
        <v>0</v>
      </c>
      <c r="N9" s="379">
        <v>0</v>
      </c>
      <c r="O9" s="767">
        <v>0</v>
      </c>
      <c r="P9" s="50"/>
      <c r="Q9" s="722"/>
      <c r="R9" s="783"/>
      <c r="S9" s="783"/>
      <c r="T9" s="783"/>
      <c r="U9" s="781"/>
      <c r="V9" s="782"/>
      <c r="W9" s="59"/>
      <c r="X9" s="58"/>
      <c r="Y9" s="245"/>
      <c r="Z9" s="58"/>
      <c r="AC9" s="1" t="s">
        <v>282</v>
      </c>
    </row>
    <row r="10" spans="1:29" s="1" customFormat="1" ht="16.5" customHeight="1">
      <c r="A10" s="201"/>
      <c r="B10" s="368" t="s">
        <v>105</v>
      </c>
      <c r="C10" s="653">
        <f t="shared" si="0"/>
        <v>0</v>
      </c>
      <c r="D10" s="769">
        <v>0</v>
      </c>
      <c r="E10" s="364"/>
      <c r="F10" s="382"/>
      <c r="G10" s="770"/>
      <c r="H10" s="364"/>
      <c r="I10" s="364"/>
      <c r="J10" s="658"/>
      <c r="K10" s="363"/>
      <c r="L10" s="364"/>
      <c r="M10" s="364"/>
      <c r="N10" s="382"/>
      <c r="O10" s="771"/>
      <c r="P10" s="50"/>
      <c r="Q10" s="722"/>
      <c r="R10" s="783"/>
      <c r="S10" s="783"/>
      <c r="T10" s="783"/>
      <c r="U10" s="781"/>
      <c r="V10" s="782"/>
      <c r="W10" s="59"/>
      <c r="X10" s="58"/>
      <c r="Y10" s="245"/>
      <c r="Z10" s="58"/>
      <c r="AC10" s="1" t="s">
        <v>283</v>
      </c>
    </row>
    <row r="11" spans="1:29" s="1" customFormat="1" ht="16.5" customHeight="1">
      <c r="A11" s="200"/>
      <c r="B11" s="359"/>
      <c r="C11" s="651"/>
      <c r="D11" s="738"/>
      <c r="E11" s="692"/>
      <c r="F11" s="379"/>
      <c r="G11" s="746"/>
      <c r="H11" s="692"/>
      <c r="I11" s="692"/>
      <c r="J11" s="349"/>
      <c r="K11" s="221"/>
      <c r="L11" s="692"/>
      <c r="M11" s="692"/>
      <c r="N11" s="379"/>
      <c r="O11" s="767"/>
      <c r="P11" s="50"/>
      <c r="Q11" s="1160"/>
      <c r="R11" s="1152"/>
      <c r="S11" s="784"/>
      <c r="T11" s="787"/>
      <c r="U11" s="1152"/>
      <c r="V11" s="1153"/>
      <c r="W11" s="59"/>
      <c r="X11" s="58"/>
      <c r="Y11" s="245"/>
      <c r="Z11" s="58"/>
      <c r="AC11" s="1" t="s">
        <v>284</v>
      </c>
    </row>
    <row r="12" spans="1:29" s="9" customFormat="1" ht="16.5" customHeight="1" thickBot="1">
      <c r="A12" s="224"/>
      <c r="B12" s="736" t="s">
        <v>14</v>
      </c>
      <c r="C12" s="751">
        <f>D12/60</f>
        <v>0</v>
      </c>
      <c r="D12" s="739">
        <f>SUM(D5:D10)</f>
        <v>0</v>
      </c>
      <c r="E12" s="213">
        <f>SUM(E5:E10)</f>
        <v>0</v>
      </c>
      <c r="F12" s="526">
        <f>SUM(F5:F9)</f>
        <v>0</v>
      </c>
      <c r="G12" s="747" t="e">
        <f>F12/E12</f>
        <v>#DIV/0!</v>
      </c>
      <c r="H12" s="213">
        <f>SUM(H5:H9)</f>
        <v>0</v>
      </c>
      <c r="I12" s="213">
        <f>SUM(I5:I9)</f>
        <v>0</v>
      </c>
      <c r="J12" s="765" t="e">
        <f>H12/C12</f>
        <v>#DIV/0!</v>
      </c>
      <c r="K12" s="240">
        <f>SUM(K5:K9)</f>
        <v>0</v>
      </c>
      <c r="L12" s="213">
        <f>SUM(L5:L9)</f>
        <v>0</v>
      </c>
      <c r="M12" s="213">
        <f>SUM(M5:M9)</f>
        <v>0</v>
      </c>
      <c r="N12" s="526">
        <f>SUM(N5:N7)</f>
        <v>0</v>
      </c>
      <c r="O12" s="768">
        <v>0</v>
      </c>
      <c r="P12" s="268"/>
      <c r="Q12" s="1161"/>
      <c r="R12" s="1154"/>
      <c r="S12" s="785"/>
      <c r="T12" s="790"/>
      <c r="U12" s="1154"/>
      <c r="V12" s="1155"/>
      <c r="W12" s="59"/>
      <c r="X12" s="58"/>
      <c r="Y12" s="245"/>
      <c r="Z12" s="58"/>
      <c r="AC12" s="9" t="s">
        <v>285</v>
      </c>
    </row>
    <row r="13" spans="1:29" s="9" customFormat="1" ht="16.5" customHeight="1" thickTop="1" thickBot="1">
      <c r="A13" s="232"/>
      <c r="B13" s="726"/>
      <c r="C13" s="232"/>
      <c r="D13" s="232"/>
      <c r="E13" s="232"/>
      <c r="F13" s="232"/>
      <c r="G13" s="232"/>
      <c r="H13" s="232"/>
      <c r="I13" s="232"/>
      <c r="J13" s="232"/>
      <c r="K13" s="232"/>
      <c r="L13" s="232"/>
      <c r="M13" s="232"/>
      <c r="N13" s="232"/>
      <c r="O13" s="271"/>
      <c r="P13" s="692"/>
      <c r="Q13" s="699"/>
      <c r="R13" s="699"/>
      <c r="S13" s="699"/>
      <c r="T13" s="692"/>
      <c r="U13" s="699"/>
      <c r="V13" s="699"/>
      <c r="W13" s="246"/>
      <c r="X13" s="247"/>
      <c r="Y13" s="248"/>
      <c r="Z13" s="247"/>
    </row>
    <row r="14" spans="1:29" s="9" customFormat="1" ht="16.5" customHeight="1" thickTop="1">
      <c r="A14" s="251" t="s">
        <v>15</v>
      </c>
      <c r="B14" s="251"/>
      <c r="C14" s="748"/>
      <c r="D14" s="250"/>
      <c r="E14" s="251"/>
      <c r="F14" s="251"/>
      <c r="G14" s="251"/>
      <c r="H14" s="251"/>
      <c r="I14" s="251" t="s">
        <v>58</v>
      </c>
      <c r="J14" s="251"/>
      <c r="K14" s="251" t="s">
        <v>59</v>
      </c>
      <c r="L14" s="251" t="s">
        <v>60</v>
      </c>
      <c r="M14" s="251"/>
      <c r="N14" s="251"/>
      <c r="O14" s="251"/>
      <c r="P14" s="251"/>
      <c r="Q14" s="251"/>
      <c r="R14" s="251"/>
      <c r="S14" s="251" t="s">
        <v>47</v>
      </c>
      <c r="T14" s="251"/>
      <c r="U14" s="251"/>
      <c r="V14" s="251"/>
      <c r="W14" s="249"/>
      <c r="X14" s="250"/>
      <c r="Y14" s="251"/>
      <c r="Z14" s="274"/>
    </row>
    <row r="15" spans="1:29" s="9" customFormat="1" ht="16.5" customHeight="1">
      <c r="A15" s="254" t="s">
        <v>1</v>
      </c>
      <c r="B15" s="254" t="s">
        <v>2</v>
      </c>
      <c r="C15" s="749" t="s">
        <v>16</v>
      </c>
      <c r="D15" s="253" t="s">
        <v>3</v>
      </c>
      <c r="E15" s="254" t="s">
        <v>17</v>
      </c>
      <c r="F15" s="254" t="s">
        <v>18</v>
      </c>
      <c r="G15" s="752" t="s">
        <v>19</v>
      </c>
      <c r="H15" s="752" t="s">
        <v>20</v>
      </c>
      <c r="I15" s="752" t="s">
        <v>61</v>
      </c>
      <c r="J15" s="753" t="s">
        <v>4</v>
      </c>
      <c r="K15" s="754" t="s">
        <v>62</v>
      </c>
      <c r="L15" s="752" t="s">
        <v>62</v>
      </c>
      <c r="M15" s="752" t="s">
        <v>21</v>
      </c>
      <c r="N15" s="753" t="s">
        <v>22</v>
      </c>
      <c r="O15" s="254" t="s">
        <v>23</v>
      </c>
      <c r="P15" s="254" t="s">
        <v>48</v>
      </c>
      <c r="Q15" s="254" t="s">
        <v>8</v>
      </c>
      <c r="R15" s="254" t="s">
        <v>24</v>
      </c>
      <c r="S15" s="254" t="s">
        <v>10</v>
      </c>
      <c r="T15" s="254" t="s">
        <v>11</v>
      </c>
      <c r="U15" s="254" t="s">
        <v>25</v>
      </c>
      <c r="V15" s="254" t="s">
        <v>6</v>
      </c>
      <c r="W15" s="252" t="s">
        <v>139</v>
      </c>
      <c r="X15" s="253" t="s">
        <v>140</v>
      </c>
      <c r="Y15" s="254" t="s">
        <v>141</v>
      </c>
      <c r="Z15" s="275" t="s">
        <v>142</v>
      </c>
    </row>
    <row r="16" spans="1:29" s="9" customFormat="1" ht="16.5" customHeight="1">
      <c r="A16" s="256">
        <v>2</v>
      </c>
      <c r="B16" s="729" t="s">
        <v>72</v>
      </c>
      <c r="C16" s="316">
        <v>0</v>
      </c>
      <c r="D16" s="255">
        <v>0</v>
      </c>
      <c r="E16" s="256">
        <v>0</v>
      </c>
      <c r="F16" s="346">
        <f t="shared" ref="F16:F39" si="1">SUM(D16:E16)</f>
        <v>0</v>
      </c>
      <c r="G16" s="221">
        <v>0</v>
      </c>
      <c r="H16" s="256">
        <v>0</v>
      </c>
      <c r="I16" s="256">
        <v>0</v>
      </c>
      <c r="J16" s="732">
        <v>0</v>
      </c>
      <c r="K16" s="755" t="e">
        <f>(J16/I16)</f>
        <v>#DIV/0!</v>
      </c>
      <c r="L16" s="756" t="e">
        <f>(D16/J16)</f>
        <v>#DIV/0!</v>
      </c>
      <c r="M16" s="256">
        <v>0</v>
      </c>
      <c r="N16" s="732">
        <v>0</v>
      </c>
      <c r="O16" s="256">
        <v>0</v>
      </c>
      <c r="P16" s="256">
        <v>0</v>
      </c>
      <c r="Q16" s="256">
        <v>0</v>
      </c>
      <c r="R16" s="346">
        <v>0</v>
      </c>
      <c r="S16" s="221">
        <v>0</v>
      </c>
      <c r="T16" s="693">
        <v>0</v>
      </c>
      <c r="U16" s="693">
        <f>S16+T16</f>
        <v>0</v>
      </c>
      <c r="V16" s="761" t="e">
        <f>S16/(S16+T16)</f>
        <v>#DIV/0!</v>
      </c>
      <c r="W16" s="264"/>
      <c r="X16" s="255"/>
      <c r="Y16" s="256"/>
      <c r="Z16" s="236">
        <f t="shared" ref="Z16:Z39" si="2">SUM(X16-Y16)</f>
        <v>0</v>
      </c>
    </row>
    <row r="17" spans="1:26" s="9" customFormat="1" ht="16.5" customHeight="1">
      <c r="A17" s="258">
        <v>4</v>
      </c>
      <c r="B17" s="730" t="s">
        <v>73</v>
      </c>
      <c r="C17" s="317">
        <v>0</v>
      </c>
      <c r="D17" s="286">
        <v>0</v>
      </c>
      <c r="E17" s="258">
        <v>0</v>
      </c>
      <c r="F17" s="727">
        <f t="shared" si="1"/>
        <v>0</v>
      </c>
      <c r="G17" s="286">
        <v>0</v>
      </c>
      <c r="H17" s="258">
        <v>0</v>
      </c>
      <c r="I17" s="258">
        <v>0</v>
      </c>
      <c r="J17" s="731">
        <v>0</v>
      </c>
      <c r="K17" s="757" t="e">
        <f t="shared" ref="K17:K39" si="3">(J17/I17)</f>
        <v>#DIV/0!</v>
      </c>
      <c r="L17" s="758" t="e">
        <f t="shared" ref="L17:L39" si="4">(D17/J17)</f>
        <v>#DIV/0!</v>
      </c>
      <c r="M17" s="258">
        <v>0</v>
      </c>
      <c r="N17" s="731">
        <v>0</v>
      </c>
      <c r="O17" s="258">
        <v>0</v>
      </c>
      <c r="P17" s="258">
        <v>0</v>
      </c>
      <c r="Q17" s="258">
        <v>0</v>
      </c>
      <c r="R17" s="727">
        <v>0</v>
      </c>
      <c r="S17" s="286">
        <v>0</v>
      </c>
      <c r="T17" s="258">
        <v>0</v>
      </c>
      <c r="U17" s="258">
        <f t="shared" ref="U17:U39" si="5">S17+T17</f>
        <v>0</v>
      </c>
      <c r="V17" s="762" t="e">
        <f t="shared" ref="V17:V41" si="6">S17/(S17+T17)</f>
        <v>#DIV/0!</v>
      </c>
      <c r="W17" s="265"/>
      <c r="X17" s="286"/>
      <c r="Y17" s="258"/>
      <c r="Z17" s="365">
        <f t="shared" si="2"/>
        <v>0</v>
      </c>
    </row>
    <row r="18" spans="1:26" s="9" customFormat="1" ht="16.5" customHeight="1">
      <c r="A18" s="256">
        <v>5</v>
      </c>
      <c r="B18" s="729" t="s">
        <v>74</v>
      </c>
      <c r="C18" s="318">
        <v>0</v>
      </c>
      <c r="D18" s="255">
        <v>0</v>
      </c>
      <c r="E18" s="256">
        <v>0</v>
      </c>
      <c r="F18" s="346">
        <f t="shared" si="1"/>
        <v>0</v>
      </c>
      <c r="G18" s="255">
        <v>0</v>
      </c>
      <c r="H18" s="256">
        <v>0</v>
      </c>
      <c r="I18" s="256">
        <v>0</v>
      </c>
      <c r="J18" s="732">
        <v>0</v>
      </c>
      <c r="K18" s="755" t="e">
        <f t="shared" si="3"/>
        <v>#DIV/0!</v>
      </c>
      <c r="L18" s="756" t="e">
        <f t="shared" si="4"/>
        <v>#DIV/0!</v>
      </c>
      <c r="M18" s="256">
        <v>0</v>
      </c>
      <c r="N18" s="732">
        <v>0</v>
      </c>
      <c r="O18" s="256">
        <v>0</v>
      </c>
      <c r="P18" s="256">
        <v>0</v>
      </c>
      <c r="Q18" s="256">
        <v>0</v>
      </c>
      <c r="R18" s="346">
        <v>0</v>
      </c>
      <c r="S18" s="255">
        <v>0</v>
      </c>
      <c r="T18" s="256">
        <v>0</v>
      </c>
      <c r="U18" s="256">
        <f t="shared" si="5"/>
        <v>0</v>
      </c>
      <c r="V18" s="763" t="e">
        <f t="shared" si="6"/>
        <v>#DIV/0!</v>
      </c>
      <c r="W18" s="264"/>
      <c r="X18" s="255"/>
      <c r="Y18" s="256"/>
      <c r="Z18" s="236">
        <f t="shared" si="2"/>
        <v>0</v>
      </c>
    </row>
    <row r="19" spans="1:26" s="9" customFormat="1" ht="16.5" customHeight="1">
      <c r="A19" s="258">
        <v>6</v>
      </c>
      <c r="B19" s="730" t="s">
        <v>75</v>
      </c>
      <c r="C19" s="317">
        <v>0</v>
      </c>
      <c r="D19" s="286">
        <v>0</v>
      </c>
      <c r="E19" s="258">
        <v>0</v>
      </c>
      <c r="F19" s="727">
        <f t="shared" si="1"/>
        <v>0</v>
      </c>
      <c r="G19" s="286">
        <v>0</v>
      </c>
      <c r="H19" s="258">
        <v>0</v>
      </c>
      <c r="I19" s="258">
        <v>0</v>
      </c>
      <c r="J19" s="731">
        <v>0</v>
      </c>
      <c r="K19" s="757" t="e">
        <f t="shared" si="3"/>
        <v>#DIV/0!</v>
      </c>
      <c r="L19" s="758" t="e">
        <f t="shared" si="4"/>
        <v>#DIV/0!</v>
      </c>
      <c r="M19" s="258">
        <v>0</v>
      </c>
      <c r="N19" s="731">
        <v>0</v>
      </c>
      <c r="O19" s="258">
        <v>0</v>
      </c>
      <c r="P19" s="258">
        <v>0</v>
      </c>
      <c r="Q19" s="258">
        <v>0</v>
      </c>
      <c r="R19" s="727">
        <v>0</v>
      </c>
      <c r="S19" s="286">
        <v>0</v>
      </c>
      <c r="T19" s="258">
        <v>0</v>
      </c>
      <c r="U19" s="258">
        <f t="shared" si="5"/>
        <v>0</v>
      </c>
      <c r="V19" s="762" t="e">
        <f t="shared" si="6"/>
        <v>#DIV/0!</v>
      </c>
      <c r="W19" s="265"/>
      <c r="X19" s="286"/>
      <c r="Y19" s="258"/>
      <c r="Z19" s="365">
        <f t="shared" si="2"/>
        <v>0</v>
      </c>
    </row>
    <row r="20" spans="1:26" s="9" customFormat="1" ht="16.5" customHeight="1">
      <c r="A20" s="256">
        <v>7</v>
      </c>
      <c r="B20" s="729" t="s">
        <v>76</v>
      </c>
      <c r="C20" s="318">
        <v>0</v>
      </c>
      <c r="D20" s="255">
        <v>0</v>
      </c>
      <c r="E20" s="256">
        <v>0</v>
      </c>
      <c r="F20" s="346">
        <f t="shared" si="1"/>
        <v>0</v>
      </c>
      <c r="G20" s="255">
        <v>0</v>
      </c>
      <c r="H20" s="256">
        <v>0</v>
      </c>
      <c r="I20" s="256">
        <v>0</v>
      </c>
      <c r="J20" s="732">
        <v>0</v>
      </c>
      <c r="K20" s="755" t="e">
        <f t="shared" si="3"/>
        <v>#DIV/0!</v>
      </c>
      <c r="L20" s="756" t="e">
        <f t="shared" si="4"/>
        <v>#DIV/0!</v>
      </c>
      <c r="M20" s="256">
        <v>0</v>
      </c>
      <c r="N20" s="732">
        <v>0</v>
      </c>
      <c r="O20" s="256">
        <v>0</v>
      </c>
      <c r="P20" s="256">
        <v>0</v>
      </c>
      <c r="Q20" s="256">
        <v>0</v>
      </c>
      <c r="R20" s="346">
        <v>0</v>
      </c>
      <c r="S20" s="255">
        <v>0</v>
      </c>
      <c r="T20" s="256">
        <v>0</v>
      </c>
      <c r="U20" s="256">
        <f t="shared" si="5"/>
        <v>0</v>
      </c>
      <c r="V20" s="763" t="e">
        <f t="shared" si="6"/>
        <v>#DIV/0!</v>
      </c>
      <c r="W20" s="264"/>
      <c r="X20" s="255"/>
      <c r="Y20" s="256"/>
      <c r="Z20" s="236">
        <f t="shared" si="2"/>
        <v>0</v>
      </c>
    </row>
    <row r="21" spans="1:26" s="9" customFormat="1" ht="16.5" customHeight="1">
      <c r="A21" s="258">
        <v>8</v>
      </c>
      <c r="B21" s="730" t="s">
        <v>77</v>
      </c>
      <c r="C21" s="317">
        <v>0</v>
      </c>
      <c r="D21" s="286">
        <v>0</v>
      </c>
      <c r="E21" s="258">
        <v>0</v>
      </c>
      <c r="F21" s="727">
        <f t="shared" si="1"/>
        <v>0</v>
      </c>
      <c r="G21" s="286">
        <v>0</v>
      </c>
      <c r="H21" s="258">
        <v>0</v>
      </c>
      <c r="I21" s="258">
        <v>0</v>
      </c>
      <c r="J21" s="731">
        <v>0</v>
      </c>
      <c r="K21" s="757" t="e">
        <f t="shared" si="3"/>
        <v>#DIV/0!</v>
      </c>
      <c r="L21" s="758" t="e">
        <f t="shared" si="4"/>
        <v>#DIV/0!</v>
      </c>
      <c r="M21" s="258">
        <v>0</v>
      </c>
      <c r="N21" s="731">
        <v>0</v>
      </c>
      <c r="O21" s="258">
        <v>0</v>
      </c>
      <c r="P21" s="258">
        <v>0</v>
      </c>
      <c r="Q21" s="258">
        <v>0</v>
      </c>
      <c r="R21" s="727">
        <v>0</v>
      </c>
      <c r="S21" s="286">
        <v>0</v>
      </c>
      <c r="T21" s="258">
        <v>0</v>
      </c>
      <c r="U21" s="258">
        <f t="shared" si="5"/>
        <v>0</v>
      </c>
      <c r="V21" s="762" t="e">
        <f t="shared" si="6"/>
        <v>#DIV/0!</v>
      </c>
      <c r="W21" s="265"/>
      <c r="X21" s="286"/>
      <c r="Y21" s="258"/>
      <c r="Z21" s="365">
        <f t="shared" si="2"/>
        <v>0</v>
      </c>
    </row>
    <row r="22" spans="1:26" s="9" customFormat="1" ht="16.5" customHeight="1">
      <c r="A22" s="256">
        <v>9</v>
      </c>
      <c r="B22" s="729" t="s">
        <v>78</v>
      </c>
      <c r="C22" s="318">
        <v>0</v>
      </c>
      <c r="D22" s="255">
        <v>0</v>
      </c>
      <c r="E22" s="256">
        <v>0</v>
      </c>
      <c r="F22" s="346">
        <f t="shared" si="1"/>
        <v>0</v>
      </c>
      <c r="G22" s="255">
        <v>0</v>
      </c>
      <c r="H22" s="256">
        <v>0</v>
      </c>
      <c r="I22" s="256">
        <v>0</v>
      </c>
      <c r="J22" s="732">
        <v>0</v>
      </c>
      <c r="K22" s="755" t="e">
        <f t="shared" si="3"/>
        <v>#DIV/0!</v>
      </c>
      <c r="L22" s="756" t="e">
        <f t="shared" si="4"/>
        <v>#DIV/0!</v>
      </c>
      <c r="M22" s="256">
        <v>0</v>
      </c>
      <c r="N22" s="732">
        <v>0</v>
      </c>
      <c r="O22" s="256">
        <v>0</v>
      </c>
      <c r="P22" s="256">
        <v>0</v>
      </c>
      <c r="Q22" s="256">
        <v>0</v>
      </c>
      <c r="R22" s="346">
        <v>0</v>
      </c>
      <c r="S22" s="255">
        <v>0</v>
      </c>
      <c r="T22" s="256">
        <v>0</v>
      </c>
      <c r="U22" s="256">
        <f t="shared" si="5"/>
        <v>0</v>
      </c>
      <c r="V22" s="763" t="e">
        <f t="shared" si="6"/>
        <v>#DIV/0!</v>
      </c>
      <c r="W22" s="264"/>
      <c r="X22" s="255"/>
      <c r="Y22" s="256"/>
      <c r="Z22" s="236">
        <f t="shared" si="2"/>
        <v>0</v>
      </c>
    </row>
    <row r="23" spans="1:26" s="9" customFormat="1" ht="16.5" customHeight="1">
      <c r="A23" s="258">
        <v>10</v>
      </c>
      <c r="B23" s="730" t="s">
        <v>79</v>
      </c>
      <c r="C23" s="317">
        <v>0</v>
      </c>
      <c r="D23" s="286">
        <v>0</v>
      </c>
      <c r="E23" s="258">
        <v>0</v>
      </c>
      <c r="F23" s="727">
        <f t="shared" si="1"/>
        <v>0</v>
      </c>
      <c r="G23" s="286">
        <v>0</v>
      </c>
      <c r="H23" s="258">
        <v>0</v>
      </c>
      <c r="I23" s="258">
        <v>0</v>
      </c>
      <c r="J23" s="731">
        <v>0</v>
      </c>
      <c r="K23" s="757" t="e">
        <f t="shared" si="3"/>
        <v>#DIV/0!</v>
      </c>
      <c r="L23" s="758" t="e">
        <f t="shared" si="4"/>
        <v>#DIV/0!</v>
      </c>
      <c r="M23" s="258">
        <v>0</v>
      </c>
      <c r="N23" s="731">
        <v>0</v>
      </c>
      <c r="O23" s="258">
        <v>0</v>
      </c>
      <c r="P23" s="258">
        <v>0</v>
      </c>
      <c r="Q23" s="258">
        <v>0</v>
      </c>
      <c r="R23" s="727">
        <v>0</v>
      </c>
      <c r="S23" s="286">
        <v>0</v>
      </c>
      <c r="T23" s="258">
        <v>0</v>
      </c>
      <c r="U23" s="258">
        <f t="shared" si="5"/>
        <v>0</v>
      </c>
      <c r="V23" s="762" t="e">
        <f t="shared" si="6"/>
        <v>#DIV/0!</v>
      </c>
      <c r="W23" s="265"/>
      <c r="X23" s="286"/>
      <c r="Y23" s="258"/>
      <c r="Z23" s="365">
        <f t="shared" si="2"/>
        <v>0</v>
      </c>
    </row>
    <row r="24" spans="1:26" s="9" customFormat="1" ht="16.5" customHeight="1">
      <c r="A24" s="256">
        <v>13</v>
      </c>
      <c r="B24" s="729" t="s">
        <v>80</v>
      </c>
      <c r="C24" s="318">
        <v>0</v>
      </c>
      <c r="D24" s="255">
        <v>0</v>
      </c>
      <c r="E24" s="256">
        <v>0</v>
      </c>
      <c r="F24" s="346">
        <f t="shared" si="1"/>
        <v>0</v>
      </c>
      <c r="G24" s="255">
        <v>0</v>
      </c>
      <c r="H24" s="256">
        <v>0</v>
      </c>
      <c r="I24" s="256">
        <v>0</v>
      </c>
      <c r="J24" s="732">
        <v>0</v>
      </c>
      <c r="K24" s="755" t="e">
        <f t="shared" si="3"/>
        <v>#DIV/0!</v>
      </c>
      <c r="L24" s="756" t="e">
        <f t="shared" si="4"/>
        <v>#DIV/0!</v>
      </c>
      <c r="M24" s="256">
        <v>0</v>
      </c>
      <c r="N24" s="732">
        <v>0</v>
      </c>
      <c r="O24" s="256">
        <v>0</v>
      </c>
      <c r="P24" s="256">
        <v>0</v>
      </c>
      <c r="Q24" s="256">
        <v>0</v>
      </c>
      <c r="R24" s="346">
        <v>0</v>
      </c>
      <c r="S24" s="255">
        <v>0</v>
      </c>
      <c r="T24" s="256">
        <v>0</v>
      </c>
      <c r="U24" s="256">
        <f t="shared" si="5"/>
        <v>0</v>
      </c>
      <c r="V24" s="763" t="e">
        <f t="shared" si="6"/>
        <v>#DIV/0!</v>
      </c>
      <c r="W24" s="264"/>
      <c r="X24" s="255"/>
      <c r="Y24" s="256"/>
      <c r="Z24" s="236">
        <f t="shared" si="2"/>
        <v>0</v>
      </c>
    </row>
    <row r="25" spans="1:26" s="9" customFormat="1" ht="16.5" customHeight="1">
      <c r="A25" s="258">
        <v>16</v>
      </c>
      <c r="B25" s="730" t="s">
        <v>81</v>
      </c>
      <c r="C25" s="317">
        <v>0</v>
      </c>
      <c r="D25" s="286">
        <v>0</v>
      </c>
      <c r="E25" s="258">
        <v>0</v>
      </c>
      <c r="F25" s="727">
        <f t="shared" si="1"/>
        <v>0</v>
      </c>
      <c r="G25" s="286">
        <v>0</v>
      </c>
      <c r="H25" s="258">
        <v>0</v>
      </c>
      <c r="I25" s="258">
        <v>0</v>
      </c>
      <c r="J25" s="731">
        <v>0</v>
      </c>
      <c r="K25" s="757" t="e">
        <f t="shared" si="3"/>
        <v>#DIV/0!</v>
      </c>
      <c r="L25" s="758" t="e">
        <f t="shared" si="4"/>
        <v>#DIV/0!</v>
      </c>
      <c r="M25" s="258">
        <v>0</v>
      </c>
      <c r="N25" s="731">
        <v>0</v>
      </c>
      <c r="O25" s="258">
        <v>0</v>
      </c>
      <c r="P25" s="258">
        <v>0</v>
      </c>
      <c r="Q25" s="258">
        <v>0</v>
      </c>
      <c r="R25" s="727">
        <v>0</v>
      </c>
      <c r="S25" s="286">
        <v>0</v>
      </c>
      <c r="T25" s="258">
        <v>0</v>
      </c>
      <c r="U25" s="258">
        <f t="shared" si="5"/>
        <v>0</v>
      </c>
      <c r="V25" s="762" t="e">
        <f t="shared" si="6"/>
        <v>#DIV/0!</v>
      </c>
      <c r="W25" s="265"/>
      <c r="X25" s="286"/>
      <c r="Y25" s="258"/>
      <c r="Z25" s="365">
        <f t="shared" si="2"/>
        <v>0</v>
      </c>
    </row>
    <row r="26" spans="1:26" s="9" customFormat="1" ht="16.5" customHeight="1">
      <c r="A26" s="256">
        <v>17</v>
      </c>
      <c r="B26" s="729" t="s">
        <v>82</v>
      </c>
      <c r="C26" s="318">
        <v>0</v>
      </c>
      <c r="D26" s="255">
        <v>0</v>
      </c>
      <c r="E26" s="256">
        <v>0</v>
      </c>
      <c r="F26" s="346">
        <f t="shared" si="1"/>
        <v>0</v>
      </c>
      <c r="G26" s="255">
        <v>0</v>
      </c>
      <c r="H26" s="256">
        <v>0</v>
      </c>
      <c r="I26" s="256">
        <v>0</v>
      </c>
      <c r="J26" s="732">
        <v>0</v>
      </c>
      <c r="K26" s="755" t="e">
        <f t="shared" si="3"/>
        <v>#DIV/0!</v>
      </c>
      <c r="L26" s="756" t="e">
        <f t="shared" si="4"/>
        <v>#DIV/0!</v>
      </c>
      <c r="M26" s="256">
        <v>0</v>
      </c>
      <c r="N26" s="732">
        <v>0</v>
      </c>
      <c r="O26" s="256">
        <v>0</v>
      </c>
      <c r="P26" s="256">
        <v>0</v>
      </c>
      <c r="Q26" s="256">
        <v>0</v>
      </c>
      <c r="R26" s="346">
        <v>0</v>
      </c>
      <c r="S26" s="255">
        <v>0</v>
      </c>
      <c r="T26" s="256">
        <v>0</v>
      </c>
      <c r="U26" s="256">
        <f t="shared" si="5"/>
        <v>0</v>
      </c>
      <c r="V26" s="763" t="e">
        <f t="shared" si="6"/>
        <v>#DIV/0!</v>
      </c>
      <c r="W26" s="264"/>
      <c r="X26" s="255"/>
      <c r="Y26" s="256"/>
      <c r="Z26" s="236">
        <f t="shared" si="2"/>
        <v>0</v>
      </c>
    </row>
    <row r="27" spans="1:26" s="9" customFormat="1" ht="16.5" customHeight="1">
      <c r="A27" s="258">
        <v>18</v>
      </c>
      <c r="B27" s="730" t="s">
        <v>83</v>
      </c>
      <c r="C27" s="317">
        <v>0</v>
      </c>
      <c r="D27" s="286">
        <v>0</v>
      </c>
      <c r="E27" s="258">
        <v>0</v>
      </c>
      <c r="F27" s="727">
        <f t="shared" si="1"/>
        <v>0</v>
      </c>
      <c r="G27" s="286">
        <v>0</v>
      </c>
      <c r="H27" s="258">
        <v>0</v>
      </c>
      <c r="I27" s="258">
        <v>0</v>
      </c>
      <c r="J27" s="731">
        <v>0</v>
      </c>
      <c r="K27" s="757" t="e">
        <f t="shared" si="3"/>
        <v>#DIV/0!</v>
      </c>
      <c r="L27" s="758" t="e">
        <f t="shared" si="4"/>
        <v>#DIV/0!</v>
      </c>
      <c r="M27" s="258">
        <v>0</v>
      </c>
      <c r="N27" s="731">
        <v>0</v>
      </c>
      <c r="O27" s="258">
        <v>0</v>
      </c>
      <c r="P27" s="258">
        <v>0</v>
      </c>
      <c r="Q27" s="258">
        <v>0</v>
      </c>
      <c r="R27" s="727">
        <v>0</v>
      </c>
      <c r="S27" s="286">
        <v>0</v>
      </c>
      <c r="T27" s="258">
        <v>0</v>
      </c>
      <c r="U27" s="258">
        <f t="shared" si="5"/>
        <v>0</v>
      </c>
      <c r="V27" s="762" t="e">
        <f t="shared" si="6"/>
        <v>#DIV/0!</v>
      </c>
      <c r="W27" s="265"/>
      <c r="X27" s="286"/>
      <c r="Y27" s="258"/>
      <c r="Z27" s="365">
        <f t="shared" si="2"/>
        <v>0</v>
      </c>
    </row>
    <row r="28" spans="1:26" s="9" customFormat="1" ht="16.5" customHeight="1">
      <c r="A28" s="256">
        <v>19</v>
      </c>
      <c r="B28" s="729" t="s">
        <v>84</v>
      </c>
      <c r="C28" s="318">
        <v>0</v>
      </c>
      <c r="D28" s="255">
        <v>0</v>
      </c>
      <c r="E28" s="256">
        <v>0</v>
      </c>
      <c r="F28" s="346">
        <f t="shared" si="1"/>
        <v>0</v>
      </c>
      <c r="G28" s="255">
        <v>0</v>
      </c>
      <c r="H28" s="256">
        <v>0</v>
      </c>
      <c r="I28" s="256">
        <v>0</v>
      </c>
      <c r="J28" s="732">
        <v>0</v>
      </c>
      <c r="K28" s="755" t="e">
        <f t="shared" si="3"/>
        <v>#DIV/0!</v>
      </c>
      <c r="L28" s="756" t="e">
        <f t="shared" si="4"/>
        <v>#DIV/0!</v>
      </c>
      <c r="M28" s="256">
        <v>0</v>
      </c>
      <c r="N28" s="732">
        <v>0</v>
      </c>
      <c r="O28" s="256">
        <v>0</v>
      </c>
      <c r="P28" s="256">
        <v>0</v>
      </c>
      <c r="Q28" s="256">
        <v>0</v>
      </c>
      <c r="R28" s="346">
        <v>0</v>
      </c>
      <c r="S28" s="255">
        <v>0</v>
      </c>
      <c r="T28" s="256">
        <v>0</v>
      </c>
      <c r="U28" s="256">
        <f t="shared" si="5"/>
        <v>0</v>
      </c>
      <c r="V28" s="763" t="e">
        <f t="shared" si="6"/>
        <v>#DIV/0!</v>
      </c>
      <c r="W28" s="264"/>
      <c r="X28" s="255"/>
      <c r="Y28" s="256"/>
      <c r="Z28" s="236">
        <f t="shared" si="2"/>
        <v>0</v>
      </c>
    </row>
    <row r="29" spans="1:26" s="9" customFormat="1" ht="16.5" customHeight="1">
      <c r="A29" s="258">
        <v>20</v>
      </c>
      <c r="B29" s="730" t="s">
        <v>85</v>
      </c>
      <c r="C29" s="317">
        <v>0</v>
      </c>
      <c r="D29" s="286">
        <v>0</v>
      </c>
      <c r="E29" s="258">
        <v>0</v>
      </c>
      <c r="F29" s="727">
        <f t="shared" si="1"/>
        <v>0</v>
      </c>
      <c r="G29" s="286">
        <v>0</v>
      </c>
      <c r="H29" s="258">
        <v>0</v>
      </c>
      <c r="I29" s="258">
        <v>0</v>
      </c>
      <c r="J29" s="731">
        <v>0</v>
      </c>
      <c r="K29" s="757" t="e">
        <f t="shared" si="3"/>
        <v>#DIV/0!</v>
      </c>
      <c r="L29" s="758" t="e">
        <f t="shared" si="4"/>
        <v>#DIV/0!</v>
      </c>
      <c r="M29" s="258">
        <v>0</v>
      </c>
      <c r="N29" s="731">
        <v>0</v>
      </c>
      <c r="O29" s="258">
        <v>0</v>
      </c>
      <c r="P29" s="258">
        <v>0</v>
      </c>
      <c r="Q29" s="258">
        <v>0</v>
      </c>
      <c r="R29" s="727">
        <v>0</v>
      </c>
      <c r="S29" s="286">
        <v>0</v>
      </c>
      <c r="T29" s="258">
        <v>0</v>
      </c>
      <c r="U29" s="258">
        <f t="shared" si="5"/>
        <v>0</v>
      </c>
      <c r="V29" s="762" t="e">
        <f t="shared" si="6"/>
        <v>#DIV/0!</v>
      </c>
      <c r="W29" s="265"/>
      <c r="X29" s="286"/>
      <c r="Y29" s="258"/>
      <c r="Z29" s="365">
        <f t="shared" si="2"/>
        <v>0</v>
      </c>
    </row>
    <row r="30" spans="1:26" s="9" customFormat="1" ht="16.5" customHeight="1">
      <c r="A30" s="256">
        <v>21</v>
      </c>
      <c r="B30" s="729" t="s">
        <v>86</v>
      </c>
      <c r="C30" s="318">
        <v>0</v>
      </c>
      <c r="D30" s="255">
        <v>0</v>
      </c>
      <c r="E30" s="256">
        <v>0</v>
      </c>
      <c r="F30" s="346">
        <f t="shared" si="1"/>
        <v>0</v>
      </c>
      <c r="G30" s="255">
        <v>0</v>
      </c>
      <c r="H30" s="256">
        <v>0</v>
      </c>
      <c r="I30" s="256">
        <v>0</v>
      </c>
      <c r="J30" s="732">
        <v>0</v>
      </c>
      <c r="K30" s="755" t="e">
        <f t="shared" si="3"/>
        <v>#DIV/0!</v>
      </c>
      <c r="L30" s="756" t="e">
        <f t="shared" si="4"/>
        <v>#DIV/0!</v>
      </c>
      <c r="M30" s="256">
        <v>0</v>
      </c>
      <c r="N30" s="732">
        <v>0</v>
      </c>
      <c r="O30" s="256">
        <v>0</v>
      </c>
      <c r="P30" s="256">
        <v>0</v>
      </c>
      <c r="Q30" s="256">
        <v>0</v>
      </c>
      <c r="R30" s="346">
        <v>0</v>
      </c>
      <c r="S30" s="255">
        <v>0</v>
      </c>
      <c r="T30" s="256">
        <v>0</v>
      </c>
      <c r="U30" s="256">
        <f t="shared" si="5"/>
        <v>0</v>
      </c>
      <c r="V30" s="763" t="e">
        <f t="shared" si="6"/>
        <v>#DIV/0!</v>
      </c>
      <c r="W30" s="264"/>
      <c r="X30" s="255"/>
      <c r="Y30" s="256"/>
      <c r="Z30" s="236">
        <f t="shared" si="2"/>
        <v>0</v>
      </c>
    </row>
    <row r="31" spans="1:26" s="9" customFormat="1" ht="16.5" customHeight="1">
      <c r="A31" s="258">
        <v>22</v>
      </c>
      <c r="B31" s="730" t="s">
        <v>87</v>
      </c>
      <c r="C31" s="317">
        <v>0</v>
      </c>
      <c r="D31" s="286">
        <v>0</v>
      </c>
      <c r="E31" s="258">
        <v>0</v>
      </c>
      <c r="F31" s="727">
        <f t="shared" si="1"/>
        <v>0</v>
      </c>
      <c r="G31" s="286">
        <v>0</v>
      </c>
      <c r="H31" s="258">
        <v>0</v>
      </c>
      <c r="I31" s="258">
        <v>0</v>
      </c>
      <c r="J31" s="731">
        <v>0</v>
      </c>
      <c r="K31" s="757" t="e">
        <f t="shared" si="3"/>
        <v>#DIV/0!</v>
      </c>
      <c r="L31" s="758" t="e">
        <f t="shared" si="4"/>
        <v>#DIV/0!</v>
      </c>
      <c r="M31" s="258">
        <v>0</v>
      </c>
      <c r="N31" s="731">
        <v>0</v>
      </c>
      <c r="O31" s="258">
        <v>0</v>
      </c>
      <c r="P31" s="258">
        <v>0</v>
      </c>
      <c r="Q31" s="258">
        <v>0</v>
      </c>
      <c r="R31" s="727">
        <v>0</v>
      </c>
      <c r="S31" s="286">
        <v>0</v>
      </c>
      <c r="T31" s="258">
        <v>0</v>
      </c>
      <c r="U31" s="258">
        <f t="shared" si="5"/>
        <v>0</v>
      </c>
      <c r="V31" s="762" t="e">
        <f t="shared" si="6"/>
        <v>#DIV/0!</v>
      </c>
      <c r="W31" s="265"/>
      <c r="X31" s="286"/>
      <c r="Y31" s="258"/>
      <c r="Z31" s="365">
        <f t="shared" si="2"/>
        <v>0</v>
      </c>
    </row>
    <row r="32" spans="1:26" s="9" customFormat="1" ht="16.5" customHeight="1">
      <c r="A32" s="256">
        <v>23</v>
      </c>
      <c r="B32" s="729" t="s">
        <v>88</v>
      </c>
      <c r="C32" s="318">
        <v>0</v>
      </c>
      <c r="D32" s="255">
        <v>0</v>
      </c>
      <c r="E32" s="256">
        <v>0</v>
      </c>
      <c r="F32" s="346">
        <f t="shared" si="1"/>
        <v>0</v>
      </c>
      <c r="G32" s="255">
        <v>0</v>
      </c>
      <c r="H32" s="256">
        <v>0</v>
      </c>
      <c r="I32" s="256">
        <v>0</v>
      </c>
      <c r="J32" s="732">
        <v>0</v>
      </c>
      <c r="K32" s="755" t="e">
        <f t="shared" si="3"/>
        <v>#DIV/0!</v>
      </c>
      <c r="L32" s="756" t="e">
        <f t="shared" si="4"/>
        <v>#DIV/0!</v>
      </c>
      <c r="M32" s="256">
        <v>0</v>
      </c>
      <c r="N32" s="732">
        <v>0</v>
      </c>
      <c r="O32" s="256">
        <v>0</v>
      </c>
      <c r="P32" s="256">
        <v>0</v>
      </c>
      <c r="Q32" s="256">
        <v>0</v>
      </c>
      <c r="R32" s="346">
        <v>0</v>
      </c>
      <c r="S32" s="255">
        <v>0</v>
      </c>
      <c r="T32" s="256">
        <v>0</v>
      </c>
      <c r="U32" s="256">
        <f t="shared" si="5"/>
        <v>0</v>
      </c>
      <c r="V32" s="763" t="e">
        <f t="shared" si="6"/>
        <v>#DIV/0!</v>
      </c>
      <c r="W32" s="264"/>
      <c r="X32" s="255"/>
      <c r="Y32" s="256"/>
      <c r="Z32" s="236">
        <f t="shared" si="2"/>
        <v>0</v>
      </c>
    </row>
    <row r="33" spans="1:26" s="9" customFormat="1" ht="16.5" customHeight="1">
      <c r="A33" s="258">
        <v>25</v>
      </c>
      <c r="B33" s="730" t="s">
        <v>89</v>
      </c>
      <c r="C33" s="317">
        <v>0</v>
      </c>
      <c r="D33" s="286">
        <v>0</v>
      </c>
      <c r="E33" s="258">
        <v>0</v>
      </c>
      <c r="F33" s="727">
        <f t="shared" si="1"/>
        <v>0</v>
      </c>
      <c r="G33" s="286">
        <v>0</v>
      </c>
      <c r="H33" s="258">
        <v>0</v>
      </c>
      <c r="I33" s="258">
        <v>0</v>
      </c>
      <c r="J33" s="731">
        <v>0</v>
      </c>
      <c r="K33" s="757" t="e">
        <f t="shared" si="3"/>
        <v>#DIV/0!</v>
      </c>
      <c r="L33" s="758" t="e">
        <f t="shared" si="4"/>
        <v>#DIV/0!</v>
      </c>
      <c r="M33" s="258">
        <v>0</v>
      </c>
      <c r="N33" s="731">
        <v>0</v>
      </c>
      <c r="O33" s="258">
        <v>0</v>
      </c>
      <c r="P33" s="258">
        <v>0</v>
      </c>
      <c r="Q33" s="258">
        <v>0</v>
      </c>
      <c r="R33" s="727">
        <v>0</v>
      </c>
      <c r="S33" s="286">
        <v>0</v>
      </c>
      <c r="T33" s="258">
        <v>0</v>
      </c>
      <c r="U33" s="258">
        <f t="shared" si="5"/>
        <v>0</v>
      </c>
      <c r="V33" s="762" t="e">
        <f t="shared" si="6"/>
        <v>#DIV/0!</v>
      </c>
      <c r="W33" s="265"/>
      <c r="X33" s="286"/>
      <c r="Y33" s="258"/>
      <c r="Z33" s="365">
        <f t="shared" si="2"/>
        <v>0</v>
      </c>
    </row>
    <row r="34" spans="1:26" s="9" customFormat="1" ht="16.5" customHeight="1">
      <c r="A34" s="256">
        <v>26</v>
      </c>
      <c r="B34" s="729" t="s">
        <v>90</v>
      </c>
      <c r="C34" s="318">
        <v>0</v>
      </c>
      <c r="D34" s="255">
        <v>0</v>
      </c>
      <c r="E34" s="256">
        <v>0</v>
      </c>
      <c r="F34" s="346">
        <f t="shared" si="1"/>
        <v>0</v>
      </c>
      <c r="G34" s="255">
        <v>0</v>
      </c>
      <c r="H34" s="256">
        <v>0</v>
      </c>
      <c r="I34" s="256">
        <v>0</v>
      </c>
      <c r="J34" s="732">
        <v>0</v>
      </c>
      <c r="K34" s="755" t="e">
        <f t="shared" si="3"/>
        <v>#DIV/0!</v>
      </c>
      <c r="L34" s="756" t="e">
        <f t="shared" si="4"/>
        <v>#DIV/0!</v>
      </c>
      <c r="M34" s="256">
        <v>0</v>
      </c>
      <c r="N34" s="732">
        <v>0</v>
      </c>
      <c r="O34" s="256">
        <v>0</v>
      </c>
      <c r="P34" s="256">
        <v>0</v>
      </c>
      <c r="Q34" s="256">
        <v>0</v>
      </c>
      <c r="R34" s="346">
        <v>0</v>
      </c>
      <c r="S34" s="255">
        <v>0</v>
      </c>
      <c r="T34" s="256">
        <v>0</v>
      </c>
      <c r="U34" s="256">
        <f t="shared" si="5"/>
        <v>0</v>
      </c>
      <c r="V34" s="763" t="e">
        <f t="shared" si="6"/>
        <v>#DIV/0!</v>
      </c>
      <c r="W34" s="264"/>
      <c r="X34" s="255"/>
      <c r="Y34" s="256"/>
      <c r="Z34" s="236">
        <f t="shared" si="2"/>
        <v>0</v>
      </c>
    </row>
    <row r="35" spans="1:26" s="9" customFormat="1" ht="16.5" customHeight="1">
      <c r="A35" s="258">
        <v>27</v>
      </c>
      <c r="B35" s="730" t="s">
        <v>91</v>
      </c>
      <c r="C35" s="317">
        <v>0</v>
      </c>
      <c r="D35" s="286">
        <v>0</v>
      </c>
      <c r="E35" s="258">
        <v>0</v>
      </c>
      <c r="F35" s="727">
        <f t="shared" si="1"/>
        <v>0</v>
      </c>
      <c r="G35" s="286">
        <v>0</v>
      </c>
      <c r="H35" s="258">
        <v>0</v>
      </c>
      <c r="I35" s="258">
        <v>0</v>
      </c>
      <c r="J35" s="731">
        <v>0</v>
      </c>
      <c r="K35" s="757" t="e">
        <f t="shared" si="3"/>
        <v>#DIV/0!</v>
      </c>
      <c r="L35" s="758" t="e">
        <f t="shared" si="4"/>
        <v>#DIV/0!</v>
      </c>
      <c r="M35" s="258">
        <v>0</v>
      </c>
      <c r="N35" s="731">
        <v>0</v>
      </c>
      <c r="O35" s="258">
        <v>0</v>
      </c>
      <c r="P35" s="258">
        <v>0</v>
      </c>
      <c r="Q35" s="258">
        <v>0</v>
      </c>
      <c r="R35" s="727">
        <v>0</v>
      </c>
      <c r="S35" s="286">
        <v>0</v>
      </c>
      <c r="T35" s="258">
        <v>0</v>
      </c>
      <c r="U35" s="258">
        <f t="shared" si="5"/>
        <v>0</v>
      </c>
      <c r="V35" s="762" t="e">
        <f t="shared" si="6"/>
        <v>#DIV/0!</v>
      </c>
      <c r="W35" s="265"/>
      <c r="X35" s="286"/>
      <c r="Y35" s="258"/>
      <c r="Z35" s="365">
        <f t="shared" si="2"/>
        <v>0</v>
      </c>
    </row>
    <row r="36" spans="1:26" s="9" customFormat="1" ht="16.5" customHeight="1">
      <c r="A36" s="256">
        <v>41</v>
      </c>
      <c r="B36" s="729" t="s">
        <v>92</v>
      </c>
      <c r="C36" s="318">
        <v>0</v>
      </c>
      <c r="D36" s="255">
        <v>0</v>
      </c>
      <c r="E36" s="256">
        <v>0</v>
      </c>
      <c r="F36" s="346">
        <f t="shared" si="1"/>
        <v>0</v>
      </c>
      <c r="G36" s="255">
        <v>0</v>
      </c>
      <c r="H36" s="256">
        <v>0</v>
      </c>
      <c r="I36" s="256">
        <v>0</v>
      </c>
      <c r="J36" s="732">
        <v>0</v>
      </c>
      <c r="K36" s="755" t="e">
        <f t="shared" si="3"/>
        <v>#DIV/0!</v>
      </c>
      <c r="L36" s="756" t="e">
        <f t="shared" si="4"/>
        <v>#DIV/0!</v>
      </c>
      <c r="M36" s="256">
        <v>0</v>
      </c>
      <c r="N36" s="732">
        <v>0</v>
      </c>
      <c r="O36" s="256">
        <v>0</v>
      </c>
      <c r="P36" s="256">
        <v>0</v>
      </c>
      <c r="Q36" s="256">
        <v>0</v>
      </c>
      <c r="R36" s="346">
        <v>0</v>
      </c>
      <c r="S36" s="255">
        <v>0</v>
      </c>
      <c r="T36" s="256">
        <v>0</v>
      </c>
      <c r="U36" s="256">
        <f t="shared" si="5"/>
        <v>0</v>
      </c>
      <c r="V36" s="763" t="e">
        <f t="shared" si="6"/>
        <v>#DIV/0!</v>
      </c>
      <c r="W36" s="264"/>
      <c r="X36" s="255"/>
      <c r="Y36" s="256"/>
      <c r="Z36" s="236">
        <f t="shared" si="2"/>
        <v>0</v>
      </c>
    </row>
    <row r="37" spans="1:26" s="9" customFormat="1" ht="16.5" customHeight="1">
      <c r="A37" s="258">
        <v>42</v>
      </c>
      <c r="B37" s="730" t="s">
        <v>93</v>
      </c>
      <c r="C37" s="317">
        <v>0</v>
      </c>
      <c r="D37" s="286">
        <v>0</v>
      </c>
      <c r="E37" s="258">
        <v>0</v>
      </c>
      <c r="F37" s="727">
        <f t="shared" si="1"/>
        <v>0</v>
      </c>
      <c r="G37" s="286">
        <v>0</v>
      </c>
      <c r="H37" s="258">
        <v>0</v>
      </c>
      <c r="I37" s="258">
        <v>0</v>
      </c>
      <c r="J37" s="731">
        <v>0</v>
      </c>
      <c r="K37" s="757" t="e">
        <f t="shared" si="3"/>
        <v>#DIV/0!</v>
      </c>
      <c r="L37" s="758" t="e">
        <f t="shared" si="4"/>
        <v>#DIV/0!</v>
      </c>
      <c r="M37" s="258">
        <v>0</v>
      </c>
      <c r="N37" s="731">
        <v>0</v>
      </c>
      <c r="O37" s="258">
        <v>0</v>
      </c>
      <c r="P37" s="258">
        <v>0</v>
      </c>
      <c r="Q37" s="258">
        <v>0</v>
      </c>
      <c r="R37" s="727">
        <v>0</v>
      </c>
      <c r="S37" s="286">
        <v>0</v>
      </c>
      <c r="T37" s="258">
        <v>0</v>
      </c>
      <c r="U37" s="258">
        <f t="shared" si="5"/>
        <v>0</v>
      </c>
      <c r="V37" s="762" t="e">
        <f t="shared" si="6"/>
        <v>#DIV/0!</v>
      </c>
      <c r="W37" s="265"/>
      <c r="X37" s="286"/>
      <c r="Y37" s="258"/>
      <c r="Z37" s="365">
        <f t="shared" si="2"/>
        <v>0</v>
      </c>
    </row>
    <row r="38" spans="1:26" s="9" customFormat="1" ht="16.5" customHeight="1">
      <c r="A38" s="256">
        <v>44</v>
      </c>
      <c r="B38" s="729" t="s">
        <v>94</v>
      </c>
      <c r="C38" s="318">
        <v>0</v>
      </c>
      <c r="D38" s="255">
        <v>0</v>
      </c>
      <c r="E38" s="256">
        <v>0</v>
      </c>
      <c r="F38" s="346">
        <f t="shared" si="1"/>
        <v>0</v>
      </c>
      <c r="G38" s="255">
        <v>0</v>
      </c>
      <c r="H38" s="256">
        <v>0</v>
      </c>
      <c r="I38" s="256">
        <v>0</v>
      </c>
      <c r="J38" s="732">
        <v>0</v>
      </c>
      <c r="K38" s="755" t="e">
        <f t="shared" si="3"/>
        <v>#DIV/0!</v>
      </c>
      <c r="L38" s="756" t="e">
        <f t="shared" si="4"/>
        <v>#DIV/0!</v>
      </c>
      <c r="M38" s="256">
        <v>0</v>
      </c>
      <c r="N38" s="732">
        <v>0</v>
      </c>
      <c r="O38" s="256">
        <v>0</v>
      </c>
      <c r="P38" s="256">
        <v>0</v>
      </c>
      <c r="Q38" s="256">
        <v>0</v>
      </c>
      <c r="R38" s="346">
        <v>0</v>
      </c>
      <c r="S38" s="255">
        <v>0</v>
      </c>
      <c r="T38" s="256">
        <v>0</v>
      </c>
      <c r="U38" s="256">
        <f t="shared" si="5"/>
        <v>0</v>
      </c>
      <c r="V38" s="763" t="e">
        <f t="shared" si="6"/>
        <v>#DIV/0!</v>
      </c>
      <c r="W38" s="264"/>
      <c r="X38" s="255"/>
      <c r="Y38" s="256"/>
      <c r="Z38" s="236">
        <f t="shared" si="2"/>
        <v>0</v>
      </c>
    </row>
    <row r="39" spans="1:26" s="9" customFormat="1" ht="16.5" customHeight="1">
      <c r="A39" s="258">
        <v>72</v>
      </c>
      <c r="B39" s="730" t="s">
        <v>95</v>
      </c>
      <c r="C39" s="317">
        <v>0</v>
      </c>
      <c r="D39" s="286">
        <v>0</v>
      </c>
      <c r="E39" s="258">
        <v>0</v>
      </c>
      <c r="F39" s="727">
        <f t="shared" si="1"/>
        <v>0</v>
      </c>
      <c r="G39" s="286">
        <v>0</v>
      </c>
      <c r="H39" s="258">
        <v>0</v>
      </c>
      <c r="I39" s="258">
        <v>0</v>
      </c>
      <c r="J39" s="731">
        <v>0</v>
      </c>
      <c r="K39" s="757" t="e">
        <f t="shared" si="3"/>
        <v>#DIV/0!</v>
      </c>
      <c r="L39" s="758" t="e">
        <f t="shared" si="4"/>
        <v>#DIV/0!</v>
      </c>
      <c r="M39" s="258">
        <v>0</v>
      </c>
      <c r="N39" s="731">
        <v>0</v>
      </c>
      <c r="O39" s="258">
        <v>0</v>
      </c>
      <c r="P39" s="258">
        <v>0</v>
      </c>
      <c r="Q39" s="258">
        <v>0</v>
      </c>
      <c r="R39" s="727">
        <v>0</v>
      </c>
      <c r="S39" s="286">
        <v>0</v>
      </c>
      <c r="T39" s="258">
        <v>0</v>
      </c>
      <c r="U39" s="258">
        <f t="shared" si="5"/>
        <v>0</v>
      </c>
      <c r="V39" s="762" t="e">
        <f t="shared" si="6"/>
        <v>#DIV/0!</v>
      </c>
      <c r="W39" s="265"/>
      <c r="X39" s="286"/>
      <c r="Y39" s="258"/>
      <c r="Z39" s="365">
        <f t="shared" si="2"/>
        <v>0</v>
      </c>
    </row>
    <row r="40" spans="1:26" s="9" customFormat="1" ht="16.5" customHeight="1">
      <c r="A40" s="256">
        <v>12</v>
      </c>
      <c r="B40" s="729" t="s">
        <v>244</v>
      </c>
      <c r="C40" s="318">
        <v>0</v>
      </c>
      <c r="D40" s="255">
        <v>0</v>
      </c>
      <c r="E40" s="256">
        <v>0</v>
      </c>
      <c r="F40" s="346">
        <v>0</v>
      </c>
      <c r="G40" s="255">
        <v>0</v>
      </c>
      <c r="H40" s="256">
        <v>0</v>
      </c>
      <c r="I40" s="256">
        <v>0</v>
      </c>
      <c r="J40" s="732">
        <v>0</v>
      </c>
      <c r="K40" s="755"/>
      <c r="L40" s="756"/>
      <c r="M40" s="256">
        <v>0</v>
      </c>
      <c r="N40" s="732">
        <v>0</v>
      </c>
      <c r="O40" s="256">
        <v>0</v>
      </c>
      <c r="P40" s="256">
        <v>0</v>
      </c>
      <c r="Q40" s="256">
        <v>0</v>
      </c>
      <c r="R40" s="346">
        <v>0</v>
      </c>
      <c r="S40" s="255">
        <v>0</v>
      </c>
      <c r="T40" s="256">
        <v>0</v>
      </c>
      <c r="U40" s="256">
        <v>0</v>
      </c>
      <c r="V40" s="763" t="e">
        <f t="shared" si="6"/>
        <v>#DIV/0!</v>
      </c>
      <c r="W40" s="264"/>
      <c r="X40" s="255">
        <v>0</v>
      </c>
      <c r="Y40" s="256">
        <v>0</v>
      </c>
      <c r="Z40" s="236">
        <v>0</v>
      </c>
    </row>
    <row r="41" spans="1:26" s="9" customFormat="1" ht="16.5" customHeight="1">
      <c r="A41" s="258">
        <v>24</v>
      </c>
      <c r="B41" s="730" t="s">
        <v>243</v>
      </c>
      <c r="C41" s="317">
        <v>0</v>
      </c>
      <c r="D41" s="286">
        <v>0</v>
      </c>
      <c r="E41" s="258">
        <v>0</v>
      </c>
      <c r="F41" s="727">
        <v>0</v>
      </c>
      <c r="G41" s="286">
        <v>0</v>
      </c>
      <c r="H41" s="258">
        <v>0</v>
      </c>
      <c r="I41" s="258">
        <v>0</v>
      </c>
      <c r="J41" s="731">
        <v>0</v>
      </c>
      <c r="K41" s="757"/>
      <c r="L41" s="758"/>
      <c r="M41" s="258">
        <v>0</v>
      </c>
      <c r="N41" s="731">
        <v>0</v>
      </c>
      <c r="O41" s="258">
        <v>0</v>
      </c>
      <c r="P41" s="258">
        <v>0</v>
      </c>
      <c r="Q41" s="258">
        <v>0</v>
      </c>
      <c r="R41" s="727">
        <v>0</v>
      </c>
      <c r="S41" s="286">
        <v>0</v>
      </c>
      <c r="T41" s="258">
        <v>0</v>
      </c>
      <c r="U41" s="258">
        <v>0</v>
      </c>
      <c r="V41" s="762" t="e">
        <f t="shared" si="6"/>
        <v>#DIV/0!</v>
      </c>
      <c r="W41" s="265"/>
      <c r="X41" s="286">
        <v>0</v>
      </c>
      <c r="Y41" s="258">
        <v>0</v>
      </c>
      <c r="Z41" s="277">
        <v>0</v>
      </c>
    </row>
    <row r="42" spans="1:26" s="9" customFormat="1" ht="16.5" customHeight="1" thickBot="1">
      <c r="A42" s="261"/>
      <c r="B42" s="728" t="s">
        <v>14</v>
      </c>
      <c r="C42" s="259">
        <f>SUM(C16:C41)</f>
        <v>0</v>
      </c>
      <c r="D42" s="260">
        <f>SUM(D16:D41)</f>
        <v>0</v>
      </c>
      <c r="E42" s="261">
        <f>SUM(E16:E41)</f>
        <v>0</v>
      </c>
      <c r="F42" s="728">
        <f>SUM(F16:F40)</f>
        <v>0</v>
      </c>
      <c r="G42" s="260">
        <f>SUM(G16:G41)</f>
        <v>0</v>
      </c>
      <c r="H42" s="261">
        <f>SUM(H16:H41)</f>
        <v>0</v>
      </c>
      <c r="I42" s="261">
        <f>SUM(I16:I41)</f>
        <v>0</v>
      </c>
      <c r="J42" s="733">
        <f>SUM(J16:J41)</f>
        <v>0</v>
      </c>
      <c r="K42" s="759" t="e">
        <f>(J42/I42)</f>
        <v>#DIV/0!</v>
      </c>
      <c r="L42" s="760" t="e">
        <f>(D42/J42)</f>
        <v>#DIV/0!</v>
      </c>
      <c r="M42" s="261">
        <f t="shared" ref="M42:T42" si="7">SUM(M16:M41)</f>
        <v>0</v>
      </c>
      <c r="N42" s="733">
        <f t="shared" si="7"/>
        <v>0</v>
      </c>
      <c r="O42" s="261">
        <f t="shared" si="7"/>
        <v>0</v>
      </c>
      <c r="P42" s="261">
        <f t="shared" si="7"/>
        <v>0</v>
      </c>
      <c r="Q42" s="261">
        <f t="shared" si="7"/>
        <v>0</v>
      </c>
      <c r="R42" s="728">
        <f t="shared" si="7"/>
        <v>0</v>
      </c>
      <c r="S42" s="260">
        <f t="shared" si="7"/>
        <v>0</v>
      </c>
      <c r="T42" s="261">
        <f t="shared" si="7"/>
        <v>0</v>
      </c>
      <c r="U42" s="261">
        <f>S42+T42</f>
        <v>0</v>
      </c>
      <c r="V42" s="764" t="e">
        <f>S42/(S42+T42)</f>
        <v>#DIV/0!</v>
      </c>
      <c r="W42" s="259">
        <v>0</v>
      </c>
      <c r="X42" s="260">
        <v>0</v>
      </c>
      <c r="Y42" s="261">
        <v>0</v>
      </c>
      <c r="Z42" s="278">
        <v>-6</v>
      </c>
    </row>
    <row r="43" spans="1:26" s="9" customFormat="1" ht="16.5" customHeight="1" thickTop="1">
      <c r="A43" s="699"/>
      <c r="B43" s="691"/>
      <c r="C43" s="699"/>
      <c r="D43" s="699"/>
      <c r="E43" s="699"/>
      <c r="F43" s="699"/>
      <c r="G43" s="699"/>
      <c r="H43" s="699"/>
      <c r="I43" s="699"/>
      <c r="J43" s="699"/>
      <c r="K43" s="699"/>
      <c r="L43" s="699"/>
      <c r="M43" s="699"/>
      <c r="N43" s="699"/>
      <c r="O43" s="692"/>
      <c r="P43" s="692"/>
      <c r="Q43" s="699"/>
      <c r="R43" s="699"/>
      <c r="S43" s="699"/>
      <c r="T43" s="692"/>
      <c r="U43" s="699"/>
      <c r="V43" s="699"/>
      <c r="W43" s="59"/>
      <c r="X43" s="232"/>
      <c r="Y43" s="262"/>
      <c r="Z43" s="232"/>
    </row>
    <row r="44" spans="1:26" s="9" customFormat="1" ht="16.5" customHeight="1">
      <c r="A44" s="699"/>
      <c r="B44" s="699"/>
      <c r="C44" s="699"/>
      <c r="D44" s="699"/>
      <c r="E44" s="699"/>
      <c r="F44" s="699"/>
      <c r="G44" s="699"/>
      <c r="H44" s="699"/>
      <c r="I44" s="699"/>
      <c r="J44" s="699"/>
      <c r="K44" s="699"/>
      <c r="L44" s="699"/>
      <c r="M44" s="699"/>
      <c r="N44" s="699"/>
      <c r="O44" s="692"/>
      <c r="P44" s="692"/>
      <c r="Q44" s="699"/>
      <c r="R44" s="699"/>
      <c r="S44" s="699"/>
      <c r="T44" s="692"/>
      <c r="U44" s="699"/>
      <c r="V44" s="699"/>
      <c r="W44" s="59"/>
      <c r="X44" s="58"/>
      <c r="Y44" s="245"/>
      <c r="Z44" s="58"/>
    </row>
    <row r="45" spans="1:26" s="9" customFormat="1" ht="16.5" customHeight="1">
      <c r="A45" s="699"/>
      <c r="B45" s="158" t="s">
        <v>26</v>
      </c>
      <c r="C45" s="143" t="s">
        <v>27</v>
      </c>
      <c r="D45" s="143" t="s">
        <v>28</v>
      </c>
      <c r="E45" s="157"/>
      <c r="F45" s="143" t="s">
        <v>7</v>
      </c>
      <c r="G45" s="143" t="s">
        <v>9</v>
      </c>
      <c r="H45" s="157"/>
      <c r="I45" s="143" t="s">
        <v>29</v>
      </c>
      <c r="J45" s="143"/>
      <c r="K45" s="143"/>
      <c r="L45" s="744"/>
      <c r="M45" s="157"/>
      <c r="N45" s="143" t="s">
        <v>31</v>
      </c>
      <c r="O45" s="143"/>
      <c r="P45" s="143"/>
      <c r="Q45" s="143" t="s">
        <v>32</v>
      </c>
      <c r="R45" s="143" t="s">
        <v>33</v>
      </c>
      <c r="S45" s="143" t="s">
        <v>34</v>
      </c>
      <c r="T45" s="72"/>
      <c r="U45" s="699"/>
      <c r="V45" s="699"/>
      <c r="W45" s="59"/>
      <c r="X45" s="58"/>
      <c r="Y45" s="245"/>
      <c r="Z45" s="58"/>
    </row>
    <row r="46" spans="1:26" s="9" customFormat="1" ht="16.5" customHeight="1">
      <c r="A46" s="699"/>
      <c r="B46" s="699"/>
      <c r="C46" s="692">
        <f>D42</f>
        <v>0</v>
      </c>
      <c r="D46" s="24" t="e">
        <f>C46/C12</f>
        <v>#DIV/0!</v>
      </c>
      <c r="E46" s="699"/>
      <c r="F46" s="692">
        <f>H12+I12</f>
        <v>0</v>
      </c>
      <c r="G46" s="24" t="e">
        <f>F46/C12</f>
        <v>#DIV/0!</v>
      </c>
      <c r="H46" s="699"/>
      <c r="I46" s="692">
        <f>J42</f>
        <v>0</v>
      </c>
      <c r="J46" s="24"/>
      <c r="K46" s="692"/>
      <c r="L46" s="72"/>
      <c r="M46" s="699"/>
      <c r="N46" s="692">
        <f>E12</f>
        <v>0</v>
      </c>
      <c r="O46" s="24"/>
      <c r="P46" s="24"/>
      <c r="Q46" s="692">
        <f>N42</f>
        <v>0</v>
      </c>
      <c r="R46" s="692">
        <v>0</v>
      </c>
      <c r="S46" s="692">
        <f>Q42</f>
        <v>0</v>
      </c>
      <c r="T46" s="72"/>
      <c r="U46" s="699"/>
      <c r="V46" s="699"/>
      <c r="W46" s="59"/>
      <c r="X46" s="58"/>
      <c r="Y46" s="245"/>
      <c r="Z46" s="58"/>
    </row>
    <row r="47" spans="1:26" s="9" customFormat="1" ht="16.5" customHeight="1">
      <c r="A47" s="699"/>
      <c r="B47" s="699"/>
      <c r="C47" s="699"/>
      <c r="D47" s="699"/>
      <c r="E47" s="699"/>
      <c r="F47" s="699"/>
      <c r="G47" s="699"/>
      <c r="H47" s="699"/>
      <c r="I47" s="699"/>
      <c r="J47" s="699"/>
      <c r="K47" s="699"/>
      <c r="L47" s="699"/>
      <c r="M47" s="699"/>
      <c r="N47" s="699"/>
      <c r="O47" s="692"/>
      <c r="P47" s="692"/>
      <c r="Q47" s="699"/>
      <c r="R47" s="699"/>
      <c r="S47" s="699"/>
      <c r="T47" s="692"/>
      <c r="U47" s="699"/>
      <c r="V47" s="699"/>
      <c r="W47" s="59"/>
      <c r="X47" s="58"/>
      <c r="Y47" s="245"/>
      <c r="Z47" s="58"/>
    </row>
    <row r="48" spans="1:26" s="9" customFormat="1" ht="16.5" customHeight="1">
      <c r="A48" s="699"/>
      <c r="B48" s="699"/>
      <c r="C48" s="740" t="s">
        <v>35</v>
      </c>
      <c r="D48" s="741"/>
      <c r="E48" s="694"/>
      <c r="F48" s="41"/>
      <c r="G48" s="15"/>
      <c r="H48" s="699"/>
      <c r="I48" s="742" t="s">
        <v>36</v>
      </c>
      <c r="J48" s="743"/>
      <c r="K48" s="41"/>
      <c r="L48" s="15"/>
      <c r="M48" s="72"/>
      <c r="N48" s="72"/>
      <c r="O48" s="692"/>
      <c r="P48" s="692"/>
      <c r="Q48" s="699"/>
      <c r="R48" s="699"/>
      <c r="S48" s="699"/>
      <c r="T48" s="692"/>
      <c r="U48" s="699"/>
      <c r="V48" s="699"/>
      <c r="W48" s="59"/>
      <c r="X48" s="58"/>
      <c r="Y48" s="245"/>
      <c r="Z48" s="58"/>
    </row>
    <row r="49" spans="1:26" s="9" customFormat="1" ht="16.5" customHeight="1">
      <c r="A49" s="699"/>
      <c r="B49" s="699"/>
      <c r="C49" s="699" t="s">
        <v>37</v>
      </c>
      <c r="D49" s="692">
        <f>M42</f>
        <v>0</v>
      </c>
      <c r="E49" s="699"/>
      <c r="F49" s="14"/>
      <c r="G49" s="15"/>
      <c r="H49" s="699"/>
      <c r="I49" s="43" t="s">
        <v>38</v>
      </c>
      <c r="J49" s="692">
        <v>0</v>
      </c>
      <c r="K49" s="15"/>
      <c r="L49" s="70"/>
      <c r="M49" s="72"/>
      <c r="N49" s="72"/>
      <c r="O49" s="692"/>
      <c r="P49" s="692"/>
      <c r="Q49" s="699"/>
      <c r="R49" s="699"/>
      <c r="S49" s="699"/>
      <c r="T49" s="692"/>
      <c r="U49" s="699"/>
      <c r="V49" s="699"/>
      <c r="W49" s="59"/>
      <c r="X49" s="58"/>
      <c r="Y49" s="245"/>
      <c r="Z49" s="58"/>
    </row>
    <row r="50" spans="1:26" s="9" customFormat="1" ht="16.5" customHeight="1">
      <c r="A50" s="699"/>
      <c r="B50" s="699"/>
      <c r="C50" s="44" t="s">
        <v>39</v>
      </c>
      <c r="D50" s="65">
        <v>0</v>
      </c>
      <c r="E50" s="699"/>
      <c r="F50" s="45"/>
      <c r="G50" s="65"/>
      <c r="H50" s="699"/>
      <c r="I50" s="45" t="s">
        <v>39</v>
      </c>
      <c r="J50" s="65">
        <v>0</v>
      </c>
      <c r="K50" s="699"/>
      <c r="L50" s="699"/>
      <c r="M50" s="699"/>
      <c r="N50" s="699"/>
      <c r="O50" s="692"/>
      <c r="P50" s="692"/>
      <c r="Q50" s="699"/>
      <c r="R50" s="699"/>
      <c r="S50" s="699"/>
      <c r="T50" s="692"/>
      <c r="U50" s="699"/>
      <c r="V50" s="699"/>
      <c r="W50" s="59"/>
      <c r="X50" s="58"/>
      <c r="Y50" s="245"/>
      <c r="Z50" s="58"/>
    </row>
    <row r="51" spans="1:26" s="9" customFormat="1" ht="16.5" customHeight="1">
      <c r="A51" s="699"/>
      <c r="B51" s="699"/>
      <c r="C51" s="158" t="s">
        <v>40</v>
      </c>
      <c r="D51" s="154" t="e">
        <f>(D49/D50)</f>
        <v>#DIV/0!</v>
      </c>
      <c r="E51" s="699"/>
      <c r="F51" s="72"/>
      <c r="G51" s="72"/>
      <c r="H51" s="699"/>
      <c r="I51" s="158" t="s">
        <v>40</v>
      </c>
      <c r="J51" s="154" t="e">
        <f>(J49/J50)</f>
        <v>#DIV/0!</v>
      </c>
      <c r="K51" s="699"/>
      <c r="L51" s="699"/>
      <c r="M51" s="699"/>
      <c r="N51" s="699"/>
      <c r="O51" s="692"/>
      <c r="P51" s="692"/>
      <c r="Q51" s="699"/>
      <c r="R51" s="699"/>
      <c r="S51" s="699"/>
      <c r="T51" s="692"/>
      <c r="U51" s="699"/>
      <c r="V51" s="699"/>
      <c r="W51" s="59"/>
      <c r="X51" s="58"/>
      <c r="Y51" s="245"/>
      <c r="Z51" s="58"/>
    </row>
    <row r="52" spans="1:26" s="9" customFormat="1" ht="16.5" customHeight="1"/>
    <row r="53" spans="1:26" s="9" customFormat="1" ht="16.5" customHeight="1"/>
  </sheetData>
  <mergeCells count="2">
    <mergeCell ref="U11:V12"/>
    <mergeCell ref="Q11:R12"/>
  </mergeCells>
  <phoneticPr fontId="7" type="noConversion"/>
  <conditionalFormatting sqref="Z16:Z39">
    <cfRule type="colorScale" priority="20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H16:H41">
    <cfRule type="colorScale" priority="19">
      <colorScale>
        <cfvo type="min"/>
        <cfvo type="num" val="0"/>
        <cfvo type="max"/>
        <color rgb="FFF8696B"/>
        <color rgb="FFFCFCFF"/>
        <color rgb="FF63BE7B"/>
      </colorScale>
    </cfRule>
  </conditionalFormatting>
  <conditionalFormatting sqref="W16:W41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{69838687-5286-F743-B1DB-6656945055FD}</x14:id>
        </ext>
      </extLst>
    </cfRule>
  </conditionalFormatting>
  <conditionalFormatting sqref="V16:V41">
    <cfRule type="cellIs" dxfId="0" priority="17" operator="greaterThanOrEqual">
      <formula>0.5</formula>
    </cfRule>
  </conditionalFormatting>
  <printOptions horizontalCentered="1" verticalCentered="1" gridLines="1"/>
  <pageMargins left="0.2" right="0.2" top="0.39000000000000007" bottom="0.2" header="0.2" footer="0"/>
  <headerFooter>
    <oddHeader>&amp;L&amp;"Arial,Bold Italic"&amp;14&amp;K000000RYERSON  HOCKEY STATISTICS&amp;R&amp;"Arial,Bold Italic"&amp;11&amp;K000000 &amp;14 2011-2012 REGULAR SEASON STATISTICS</oddHeader>
  </headerFooter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9838687-5286-F743-B1DB-6656945055F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W16:W41</xm:sqref>
        </x14:conditionalFormatting>
        <x14:conditionalFormatting xmlns:xm="http://schemas.microsoft.com/office/excel/2006/main">
          <x14:cfRule type="iconSet" priority="18" id="{D7992479-48BE-874F-9AA5-C6ACB8D1F51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W16:W41</xm:sqref>
        </x14:conditionalFormatting>
        <x14:conditionalFormatting xmlns:xm="http://schemas.microsoft.com/office/excel/2006/main">
          <x14:cfRule type="iconSet" priority="16" id="{DD7ECF25-F09A-754C-8DD6-999D62BCF24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R16:R41</xm:sqref>
        </x14:conditionalFormatting>
        <x14:conditionalFormatting xmlns:xm="http://schemas.microsoft.com/office/excel/2006/main">
          <x14:cfRule type="iconSet" priority="15" id="{E7BE18B9-E971-954B-BF6F-65507DA55E8A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J16:J41</xm:sqref>
        </x14:conditionalFormatting>
        <x14:conditionalFormatting xmlns:xm="http://schemas.microsoft.com/office/excel/2006/main">
          <x14:cfRule type="iconSet" priority="14" id="{E54BD1DE-FD5C-7347-B317-9F32788EB2E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F16:F41</xm:sqref>
        </x14:conditionalFormatting>
        <x14:conditionalFormatting xmlns:xm="http://schemas.microsoft.com/office/excel/2006/main">
          <x14:cfRule type="iconSet" priority="13" id="{2B21C841-DDD6-BA4B-8E2C-E94BB9DC0E0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D16:D41</xm:sqref>
        </x14:conditionalFormatting>
        <x14:conditionalFormatting xmlns:xm="http://schemas.microsoft.com/office/excel/2006/main">
          <x14:cfRule type="iconSet" priority="12" id="{259183EB-E903-B749-AC05-E4E68D550E3C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E16:E41</xm:sqref>
        </x14:conditionalFormatting>
        <x14:conditionalFormatting xmlns:xm="http://schemas.microsoft.com/office/excel/2006/main">
          <x14:cfRule type="iconSet" priority="11" id="{A921DF1E-32D0-3E43-92E0-CE7776B749DF}">
            <x14:iconSet iconSet="3Symbols2" custom="1">
              <x14:cfvo type="percent">
                <xm:f>0</xm:f>
              </x14:cfvo>
              <x14:cfvo type="num">
                <xm:f>1</xm:f>
              </x14:cfvo>
              <x14:cfvo type="num">
                <xm:f>1</xm:f>
              </x14:cfvo>
              <x14:cfIcon iconSet="3Symbols2" iconId="0"/>
              <x14:cfIcon iconSet="NoIcons" iconId="0"/>
              <x14:cfIcon iconSet="NoIcons" iconId="0"/>
            </x14:iconSet>
          </x14:cfRule>
          <xm:sqref>C16:C41</xm:sqref>
        </x14:conditionalFormatting>
        <x14:conditionalFormatting xmlns:xm="http://schemas.microsoft.com/office/excel/2006/main">
          <x14:cfRule type="iconSet" priority="10" id="{5BD4B3C7-7579-8A45-8B30-11CA5ACF6A03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G16:G41</xm:sqref>
        </x14:conditionalFormatting>
        <x14:conditionalFormatting xmlns:xm="http://schemas.microsoft.com/office/excel/2006/main">
          <x14:cfRule type="iconSet" priority="9" id="{1A7F43D6-25FE-1141-9CCB-133C3FA6FB64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M16:M41</xm:sqref>
        </x14:conditionalFormatting>
        <x14:conditionalFormatting xmlns:xm="http://schemas.microsoft.com/office/excel/2006/main">
          <x14:cfRule type="iconSet" priority="8" id="{74CA73F0-9DB5-CE4C-AEF5-1DA99413C36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I16:I41</xm:sqref>
        </x14:conditionalFormatting>
        <x14:conditionalFormatting xmlns:xm="http://schemas.microsoft.com/office/excel/2006/main">
          <x14:cfRule type="iconSet" priority="7" id="{4D80ADD6-9F5D-EC47-8F45-CA245C20B446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S16:S41</xm:sqref>
        </x14:conditionalFormatting>
        <x14:conditionalFormatting xmlns:xm="http://schemas.microsoft.com/office/excel/2006/main">
          <x14:cfRule type="iconSet" priority="6" id="{D575B06C-934C-6149-8843-9B6AA5ACA67E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U16:U41</xm:sqref>
        </x14:conditionalFormatting>
        <x14:conditionalFormatting xmlns:xm="http://schemas.microsoft.com/office/excel/2006/main">
          <x14:cfRule type="iconSet" priority="4" id="{5D1E452A-55C1-6F4E-8A2C-BCA82952286A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>
                <xm:f>0.9</xm:f>
              </x14:cfvo>
              <x14:cfIcon iconSet="NoIcons" iconId="0"/>
              <x14:cfIcon iconSet="NoIcons" iconId="0"/>
              <x14:cfIcon iconSet="3Symbols2" iconId="2"/>
            </x14:iconSet>
          </x14:cfRule>
          <xm:sqref>G5:G11</xm:sqref>
        </x14:conditionalFormatting>
        <x14:conditionalFormatting xmlns:xm="http://schemas.microsoft.com/office/excel/2006/main">
          <x14:cfRule type="iconSet" priority="3" id="{46AE10D8-B357-2147-A0ED-242BB067DD0F}">
            <x14:iconSet iconSet="3Stars" custom="1">
              <x14:cfvo type="percent">
                <xm:f>0</xm:f>
              </x14:cfvo>
              <x14:cfvo type="percent">
                <xm:f>33</xm:f>
              </x14:cfvo>
              <x14:cfvo type="percent">
                <xm:f>99</xm:f>
              </x14:cfvo>
              <x14:cfIcon iconSet="NoIcons" iconId="0"/>
              <x14:cfIcon iconSet="NoIcons" iconId="0"/>
              <x14:cfIcon iconSet="3Stars" iconId="2"/>
            </x14:iconSet>
          </x14:cfRule>
          <xm:sqref>S12:T12 Q11 S11:U11</xm:sqref>
        </x14:conditionalFormatting>
        <x14:conditionalFormatting xmlns:xm="http://schemas.microsoft.com/office/excel/2006/main">
          <x14:cfRule type="iconSet" priority="2" id="{5DAA64A4-D91B-B04B-85F1-DFD3CB402E9C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Q11:V12</xm:sqref>
        </x14:conditionalFormatting>
        <x14:conditionalFormatting xmlns:xm="http://schemas.microsoft.com/office/excel/2006/main">
          <x14:cfRule type="iconSet" priority="1" id="{A5EAC623-03A3-8449-80B7-2587DFA76A80}">
            <x14:iconSet custom="1">
              <x14:cfvo type="percent">
                <xm:f>0</xm:f>
              </x14:cfvo>
              <x14:cfvo type="num">
                <xm:f>0</xm:f>
              </x14:cfvo>
              <x14:cfvo type="num">
                <xm:f>0.1</xm:f>
              </x14:cfvo>
              <x14:cfIcon iconSet="3Symbols2" iconId="0"/>
              <x14:cfIcon iconSet="3Symbols2" iconId="0"/>
              <x14:cfIcon iconSet="3TrafficLights1" iconId="2"/>
            </x14:iconSet>
          </x14:cfRule>
          <xm:sqref>C5:C9</xm:sqref>
        </x14:conditionalFormatting>
      </x14:conditionalFormattings>
    </ext>
    <ext xmlns:mx="http://schemas.microsoft.com/office/mac/excel/2008/main" uri="{64002731-A6B0-56B0-2670-7721B7C09600}">
      <mx:PLV Mode="0" OnePage="0" WScale="0"/>
    </ext>
  </extLst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Y48"/>
  <sheetViews>
    <sheetView showRuler="0" topLeftCell="B25" workbookViewId="0">
      <selection activeCell="L35" sqref="L35"/>
    </sheetView>
  </sheetViews>
  <sheetFormatPr baseColWidth="10" defaultRowHeight="12" x14ac:dyDescent="0"/>
  <sheetData>
    <row r="1" spans="2:25" ht="57" customHeight="1"/>
    <row r="2" spans="2:25" ht="43" customHeight="1"/>
    <row r="3" spans="2:25" ht="43" customHeight="1" thickBot="1">
      <c r="B3" s="582"/>
      <c r="C3" s="582"/>
      <c r="D3" s="582"/>
      <c r="E3" s="582"/>
      <c r="F3" s="582"/>
      <c r="G3" s="1262" t="s">
        <v>304</v>
      </c>
      <c r="H3" s="1262"/>
      <c r="I3" s="1262"/>
      <c r="J3" s="1262"/>
      <c r="K3" s="1263" t="s">
        <v>303</v>
      </c>
      <c r="L3" s="1263"/>
      <c r="M3" s="1263"/>
      <c r="N3" s="1263"/>
      <c r="O3" s="582"/>
      <c r="P3" s="582"/>
      <c r="Q3" s="582"/>
      <c r="R3" s="582"/>
      <c r="S3" s="582"/>
      <c r="T3" s="582"/>
      <c r="U3" s="582"/>
      <c r="V3" s="582"/>
      <c r="W3" s="582"/>
      <c r="X3" s="582"/>
      <c r="Y3" s="582"/>
    </row>
    <row r="4" spans="2:25" ht="43" customHeight="1" thickTop="1" thickBot="1">
      <c r="B4" s="879" t="s">
        <v>146</v>
      </c>
      <c r="C4" s="880"/>
      <c r="D4" s="880" t="s">
        <v>288</v>
      </c>
      <c r="E4" s="880" t="s">
        <v>289</v>
      </c>
      <c r="F4" s="880"/>
      <c r="G4" s="883" t="s">
        <v>305</v>
      </c>
      <c r="H4" s="880" t="s">
        <v>306</v>
      </c>
      <c r="I4" s="880" t="s">
        <v>301</v>
      </c>
      <c r="J4" s="880"/>
      <c r="K4" s="880" t="s">
        <v>303</v>
      </c>
      <c r="L4" s="880" t="s">
        <v>307</v>
      </c>
      <c r="M4" s="880" t="s">
        <v>308</v>
      </c>
      <c r="N4" s="880" t="s">
        <v>309</v>
      </c>
      <c r="O4" s="880"/>
      <c r="P4" s="880"/>
      <c r="Q4" s="880"/>
      <c r="R4" s="880"/>
      <c r="S4" s="880"/>
      <c r="T4" s="881"/>
      <c r="U4" s="881"/>
      <c r="V4" s="881"/>
      <c r="W4" s="881"/>
      <c r="X4" s="881"/>
      <c r="Y4" s="882"/>
    </row>
    <row r="5" spans="2:25" ht="43" customHeight="1" thickTop="1">
      <c r="B5" s="872">
        <v>1</v>
      </c>
      <c r="C5" s="873" t="s">
        <v>286</v>
      </c>
      <c r="D5" s="873"/>
      <c r="E5" s="874" t="s">
        <v>290</v>
      </c>
      <c r="F5" s="875" t="s">
        <v>11</v>
      </c>
      <c r="G5" s="876"/>
      <c r="H5" s="873"/>
      <c r="I5" s="873"/>
      <c r="J5" s="877"/>
      <c r="K5" s="636"/>
      <c r="L5" s="614"/>
      <c r="M5" s="614"/>
      <c r="N5" s="637"/>
      <c r="O5" s="878"/>
      <c r="P5" s="614"/>
      <c r="Q5" s="614"/>
      <c r="R5" s="614"/>
      <c r="S5" s="614"/>
      <c r="T5" s="614"/>
      <c r="U5" s="614"/>
      <c r="V5" s="614"/>
      <c r="W5" s="614"/>
      <c r="X5" s="614"/>
      <c r="Y5" s="637"/>
    </row>
    <row r="6" spans="2:25" ht="43" customHeight="1">
      <c r="B6" s="861">
        <v>2</v>
      </c>
      <c r="C6" s="832" t="s">
        <v>286</v>
      </c>
      <c r="D6" s="832"/>
      <c r="E6" s="833" t="s">
        <v>291</v>
      </c>
      <c r="F6" s="845" t="s">
        <v>10</v>
      </c>
      <c r="G6" s="841"/>
      <c r="H6" s="832"/>
      <c r="I6" s="832"/>
      <c r="J6" s="848"/>
      <c r="K6" s="856"/>
      <c r="L6" s="834"/>
      <c r="M6" s="834"/>
      <c r="N6" s="857"/>
      <c r="O6" s="851"/>
      <c r="P6" s="834"/>
      <c r="Q6" s="834"/>
      <c r="R6" s="834"/>
      <c r="S6" s="834"/>
      <c r="T6" s="834"/>
      <c r="U6" s="834"/>
      <c r="V6" s="834"/>
      <c r="W6" s="834"/>
      <c r="X6" s="834"/>
      <c r="Y6" s="857"/>
    </row>
    <row r="7" spans="2:25" ht="43" customHeight="1">
      <c r="B7" s="860">
        <v>3</v>
      </c>
      <c r="C7" s="830" t="s">
        <v>286</v>
      </c>
      <c r="D7" s="830"/>
      <c r="E7" s="835" t="s">
        <v>291</v>
      </c>
      <c r="F7" s="844" t="s">
        <v>10</v>
      </c>
      <c r="G7" s="840"/>
      <c r="H7" s="830"/>
      <c r="I7" s="830"/>
      <c r="J7" s="847"/>
      <c r="K7" s="854"/>
      <c r="L7" s="831"/>
      <c r="M7" s="831"/>
      <c r="N7" s="855"/>
      <c r="O7" s="850"/>
      <c r="P7" s="831"/>
      <c r="Q7" s="831"/>
      <c r="R7" s="831"/>
      <c r="S7" s="831"/>
      <c r="T7" s="831"/>
      <c r="U7" s="831"/>
      <c r="V7" s="831"/>
      <c r="W7" s="831"/>
      <c r="X7" s="831"/>
      <c r="Y7" s="855"/>
    </row>
    <row r="8" spans="2:25" ht="43" customHeight="1">
      <c r="B8" s="861">
        <v>4</v>
      </c>
      <c r="C8" s="832" t="s">
        <v>249</v>
      </c>
      <c r="D8" s="832"/>
      <c r="E8" s="836" t="s">
        <v>292</v>
      </c>
      <c r="F8" s="845" t="s">
        <v>11</v>
      </c>
      <c r="G8" s="841"/>
      <c r="H8" s="832"/>
      <c r="I8" s="832"/>
      <c r="J8" s="848"/>
      <c r="K8" s="856"/>
      <c r="L8" s="834"/>
      <c r="M8" s="834"/>
      <c r="N8" s="857"/>
      <c r="O8" s="851"/>
      <c r="P8" s="834"/>
      <c r="Q8" s="834"/>
      <c r="R8" s="834"/>
      <c r="S8" s="834"/>
      <c r="T8" s="834"/>
      <c r="U8" s="834"/>
      <c r="V8" s="834"/>
      <c r="W8" s="834"/>
      <c r="X8" s="834"/>
      <c r="Y8" s="857"/>
    </row>
    <row r="9" spans="2:25" ht="43" customHeight="1">
      <c r="B9" s="860">
        <v>5</v>
      </c>
      <c r="C9" s="830" t="s">
        <v>249</v>
      </c>
      <c r="D9" s="830"/>
      <c r="E9" s="835" t="s">
        <v>293</v>
      </c>
      <c r="F9" s="844" t="s">
        <v>10</v>
      </c>
      <c r="G9" s="840"/>
      <c r="H9" s="830"/>
      <c r="I9" s="830"/>
      <c r="J9" s="847"/>
      <c r="K9" s="854"/>
      <c r="L9" s="831"/>
      <c r="M9" s="831"/>
      <c r="N9" s="855"/>
      <c r="O9" s="850"/>
      <c r="P9" s="831"/>
      <c r="Q9" s="831"/>
      <c r="R9" s="831"/>
      <c r="S9" s="831"/>
      <c r="T9" s="831"/>
      <c r="U9" s="831"/>
      <c r="V9" s="831"/>
      <c r="W9" s="831"/>
      <c r="X9" s="831"/>
      <c r="Y9" s="855"/>
    </row>
    <row r="10" spans="2:25" ht="43" customHeight="1">
      <c r="B10" s="861">
        <v>6</v>
      </c>
      <c r="C10" s="832" t="s">
        <v>287</v>
      </c>
      <c r="D10" s="832"/>
      <c r="E10" s="836" t="s">
        <v>294</v>
      </c>
      <c r="F10" s="845" t="s">
        <v>10</v>
      </c>
      <c r="G10" s="841"/>
      <c r="H10" s="832"/>
      <c r="I10" s="832"/>
      <c r="J10" s="848"/>
      <c r="K10" s="856"/>
      <c r="L10" s="834"/>
      <c r="M10" s="834"/>
      <c r="N10" s="857"/>
      <c r="O10" s="851"/>
      <c r="P10" s="834"/>
      <c r="Q10" s="834"/>
      <c r="R10" s="834"/>
      <c r="S10" s="834"/>
      <c r="T10" s="834"/>
      <c r="U10" s="834"/>
      <c r="V10" s="834"/>
      <c r="W10" s="834"/>
      <c r="X10" s="834"/>
      <c r="Y10" s="857"/>
    </row>
    <row r="11" spans="2:25" ht="43" customHeight="1">
      <c r="B11" s="860">
        <v>7</v>
      </c>
      <c r="C11" s="830" t="s">
        <v>249</v>
      </c>
      <c r="D11" s="830"/>
      <c r="E11" s="835" t="s">
        <v>295</v>
      </c>
      <c r="F11" s="844" t="s">
        <v>10</v>
      </c>
      <c r="G11" s="840"/>
      <c r="H11" s="830"/>
      <c r="I11" s="830"/>
      <c r="J11" s="847"/>
      <c r="K11" s="854"/>
      <c r="L11" s="831"/>
      <c r="M11" s="831"/>
      <c r="N11" s="855"/>
      <c r="O11" s="850"/>
      <c r="P11" s="831"/>
      <c r="Q11" s="831"/>
      <c r="R11" s="831"/>
      <c r="S11" s="831"/>
      <c r="T11" s="831"/>
      <c r="U11" s="831"/>
      <c r="V11" s="831"/>
      <c r="W11" s="831"/>
      <c r="X11" s="831"/>
      <c r="Y11" s="855"/>
    </row>
    <row r="12" spans="2:25" ht="43" customHeight="1">
      <c r="B12" s="861">
        <v>8</v>
      </c>
      <c r="C12" s="832" t="s">
        <v>249</v>
      </c>
      <c r="D12" s="832"/>
      <c r="E12" s="836" t="s">
        <v>296</v>
      </c>
      <c r="F12" s="845" t="s">
        <v>11</v>
      </c>
      <c r="G12" s="841"/>
      <c r="H12" s="832"/>
      <c r="I12" s="832"/>
      <c r="J12" s="848"/>
      <c r="K12" s="856"/>
      <c r="L12" s="834"/>
      <c r="M12" s="834"/>
      <c r="N12" s="857"/>
      <c r="O12" s="851"/>
      <c r="P12" s="834"/>
      <c r="Q12" s="834"/>
      <c r="R12" s="834"/>
      <c r="S12" s="834"/>
      <c r="T12" s="834"/>
      <c r="U12" s="834"/>
      <c r="V12" s="834"/>
      <c r="W12" s="834"/>
      <c r="X12" s="834"/>
      <c r="Y12" s="857"/>
    </row>
    <row r="13" spans="2:25" ht="43" customHeight="1">
      <c r="B13" s="860">
        <v>9</v>
      </c>
      <c r="C13" s="830" t="s">
        <v>287</v>
      </c>
      <c r="D13" s="830"/>
      <c r="E13" s="835" t="s">
        <v>297</v>
      </c>
      <c r="F13" s="844" t="s">
        <v>11</v>
      </c>
      <c r="G13" s="840"/>
      <c r="H13" s="830"/>
      <c r="I13" s="830"/>
      <c r="J13" s="847"/>
      <c r="K13" s="854"/>
      <c r="L13" s="831"/>
      <c r="M13" s="831"/>
      <c r="N13" s="855"/>
      <c r="O13" s="850"/>
      <c r="P13" s="831"/>
      <c r="Q13" s="831"/>
      <c r="R13" s="831"/>
      <c r="S13" s="831"/>
      <c r="T13" s="831"/>
      <c r="U13" s="831"/>
      <c r="V13" s="831"/>
      <c r="W13" s="831"/>
      <c r="X13" s="831"/>
      <c r="Y13" s="855"/>
    </row>
    <row r="14" spans="2:25" ht="43" customHeight="1">
      <c r="B14" s="861">
        <v>10</v>
      </c>
      <c r="C14" s="832" t="s">
        <v>249</v>
      </c>
      <c r="D14" s="832"/>
      <c r="E14" s="836" t="s">
        <v>298</v>
      </c>
      <c r="F14" s="845" t="s">
        <v>11</v>
      </c>
      <c r="G14" s="841"/>
      <c r="H14" s="832"/>
      <c r="I14" s="832"/>
      <c r="J14" s="848"/>
      <c r="K14" s="856"/>
      <c r="L14" s="834"/>
      <c r="M14" s="834"/>
      <c r="N14" s="857"/>
      <c r="O14" s="851"/>
      <c r="P14" s="834"/>
      <c r="Q14" s="834"/>
      <c r="R14" s="834"/>
      <c r="S14" s="834"/>
      <c r="T14" s="834"/>
      <c r="U14" s="834"/>
      <c r="V14" s="834"/>
      <c r="W14" s="834"/>
      <c r="X14" s="834"/>
      <c r="Y14" s="857"/>
    </row>
    <row r="15" spans="2:25" ht="43" customHeight="1">
      <c r="B15" s="860">
        <v>11</v>
      </c>
      <c r="C15" s="830" t="s">
        <v>287</v>
      </c>
      <c r="D15" s="830"/>
      <c r="E15" s="835" t="s">
        <v>298</v>
      </c>
      <c r="F15" s="844" t="s">
        <v>11</v>
      </c>
      <c r="G15" s="840"/>
      <c r="H15" s="830"/>
      <c r="I15" s="830"/>
      <c r="J15" s="847"/>
      <c r="K15" s="854"/>
      <c r="L15" s="831"/>
      <c r="M15" s="831"/>
      <c r="N15" s="855"/>
      <c r="O15" s="850"/>
      <c r="P15" s="831"/>
      <c r="Q15" s="831"/>
      <c r="R15" s="831"/>
      <c r="S15" s="831"/>
      <c r="T15" s="831"/>
      <c r="U15" s="831"/>
      <c r="V15" s="831"/>
      <c r="W15" s="831"/>
      <c r="X15" s="831"/>
      <c r="Y15" s="855"/>
    </row>
    <row r="16" spans="2:25" ht="43" customHeight="1">
      <c r="B16" s="861">
        <v>12</v>
      </c>
      <c r="C16" s="832" t="s">
        <v>287</v>
      </c>
      <c r="D16" s="832"/>
      <c r="E16" s="836" t="s">
        <v>298</v>
      </c>
      <c r="F16" s="845" t="s">
        <v>10</v>
      </c>
      <c r="G16" s="841"/>
      <c r="H16" s="832"/>
      <c r="I16" s="832"/>
      <c r="J16" s="848"/>
      <c r="K16" s="856"/>
      <c r="L16" s="834"/>
      <c r="M16" s="834"/>
      <c r="N16" s="857"/>
      <c r="O16" s="851"/>
      <c r="P16" s="834"/>
      <c r="Q16" s="834"/>
      <c r="R16" s="834"/>
      <c r="S16" s="834"/>
      <c r="T16" s="834"/>
      <c r="U16" s="834"/>
      <c r="V16" s="834"/>
      <c r="W16" s="834"/>
      <c r="X16" s="834"/>
      <c r="Y16" s="857"/>
    </row>
    <row r="17" spans="2:25" ht="43" customHeight="1">
      <c r="B17" s="860">
        <v>13</v>
      </c>
      <c r="C17" s="830" t="s">
        <v>287</v>
      </c>
      <c r="D17" s="830"/>
      <c r="E17" s="835" t="s">
        <v>299</v>
      </c>
      <c r="F17" s="844" t="s">
        <v>11</v>
      </c>
      <c r="G17" s="840"/>
      <c r="H17" s="830"/>
      <c r="I17" s="830"/>
      <c r="J17" s="847"/>
      <c r="K17" s="854"/>
      <c r="L17" s="831"/>
      <c r="M17" s="831"/>
      <c r="N17" s="855"/>
      <c r="O17" s="850"/>
      <c r="P17" s="831"/>
      <c r="Q17" s="831"/>
      <c r="R17" s="831"/>
      <c r="S17" s="831"/>
      <c r="T17" s="831"/>
      <c r="U17" s="831"/>
      <c r="V17" s="831"/>
      <c r="W17" s="831"/>
      <c r="X17" s="831"/>
      <c r="Y17" s="855"/>
    </row>
    <row r="18" spans="2:25" ht="43" customHeight="1">
      <c r="B18" s="861">
        <v>14</v>
      </c>
      <c r="C18" s="832" t="s">
        <v>249</v>
      </c>
      <c r="D18" s="832"/>
      <c r="E18" s="836" t="s">
        <v>300</v>
      </c>
      <c r="F18" s="845" t="s">
        <v>11</v>
      </c>
      <c r="G18" s="841"/>
      <c r="H18" s="832"/>
      <c r="I18" s="832"/>
      <c r="J18" s="848"/>
      <c r="K18" s="856"/>
      <c r="L18" s="834"/>
      <c r="M18" s="834"/>
      <c r="N18" s="857"/>
      <c r="O18" s="851"/>
      <c r="P18" s="834"/>
      <c r="Q18" s="834"/>
      <c r="R18" s="834"/>
      <c r="S18" s="834"/>
      <c r="T18" s="834"/>
      <c r="U18" s="834"/>
      <c r="V18" s="834"/>
      <c r="W18" s="834"/>
      <c r="X18" s="834"/>
      <c r="Y18" s="857"/>
    </row>
    <row r="19" spans="2:25" ht="43" customHeight="1">
      <c r="B19" s="860">
        <v>15</v>
      </c>
      <c r="C19" s="830" t="s">
        <v>249</v>
      </c>
      <c r="D19" s="830"/>
      <c r="E19" s="835" t="s">
        <v>299</v>
      </c>
      <c r="F19" s="844" t="s">
        <v>10</v>
      </c>
      <c r="G19" s="840"/>
      <c r="H19" s="830"/>
      <c r="I19" s="830"/>
      <c r="J19" s="847"/>
      <c r="K19" s="854"/>
      <c r="L19" s="831"/>
      <c r="M19" s="831"/>
      <c r="N19" s="855"/>
      <c r="O19" s="850"/>
      <c r="P19" s="831"/>
      <c r="Q19" s="831"/>
      <c r="R19" s="831"/>
      <c r="S19" s="831"/>
      <c r="T19" s="831"/>
      <c r="U19" s="831"/>
      <c r="V19" s="831"/>
      <c r="W19" s="831"/>
      <c r="X19" s="831"/>
      <c r="Y19" s="855"/>
    </row>
    <row r="20" spans="2:25" ht="43" customHeight="1">
      <c r="B20" s="861">
        <v>16</v>
      </c>
      <c r="C20" s="832" t="s">
        <v>249</v>
      </c>
      <c r="D20" s="832"/>
      <c r="E20" s="836" t="s">
        <v>290</v>
      </c>
      <c r="F20" s="845" t="s">
        <v>11</v>
      </c>
      <c r="G20" s="841"/>
      <c r="H20" s="832"/>
      <c r="I20" s="832"/>
      <c r="J20" s="848"/>
      <c r="K20" s="856"/>
      <c r="L20" s="834"/>
      <c r="M20" s="834"/>
      <c r="N20" s="857"/>
      <c r="O20" s="851"/>
      <c r="P20" s="834"/>
      <c r="Q20" s="834"/>
      <c r="R20" s="834"/>
      <c r="S20" s="834"/>
      <c r="T20" s="834"/>
      <c r="U20" s="834"/>
      <c r="V20" s="834"/>
      <c r="W20" s="834"/>
      <c r="X20" s="834"/>
      <c r="Y20" s="857"/>
    </row>
    <row r="21" spans="2:25" ht="43" customHeight="1">
      <c r="B21" s="862">
        <v>17</v>
      </c>
      <c r="C21" s="837" t="s">
        <v>287</v>
      </c>
      <c r="D21" s="837"/>
      <c r="E21" s="838" t="s">
        <v>302</v>
      </c>
      <c r="F21" s="846" t="s">
        <v>10</v>
      </c>
      <c r="G21" s="842"/>
      <c r="H21" s="837"/>
      <c r="I21" s="837"/>
      <c r="J21" s="849"/>
      <c r="K21" s="858"/>
      <c r="L21" s="839"/>
      <c r="M21" s="839"/>
      <c r="N21" s="859"/>
      <c r="O21" s="852"/>
      <c r="P21" s="839"/>
      <c r="Q21" s="839"/>
      <c r="R21" s="839"/>
      <c r="S21" s="839"/>
      <c r="T21" s="839"/>
      <c r="U21" s="839"/>
      <c r="V21" s="839"/>
      <c r="W21" s="839"/>
      <c r="X21" s="839"/>
      <c r="Y21" s="859"/>
    </row>
    <row r="22" spans="2:25" ht="43" customHeight="1">
      <c r="B22" s="861">
        <v>18</v>
      </c>
      <c r="C22" s="832" t="s">
        <v>287</v>
      </c>
      <c r="D22" s="832"/>
      <c r="E22" s="836" t="s">
        <v>296</v>
      </c>
      <c r="F22" s="845" t="s">
        <v>11</v>
      </c>
      <c r="G22" s="841"/>
      <c r="H22" s="832"/>
      <c r="I22" s="832"/>
      <c r="J22" s="848"/>
      <c r="K22" s="856"/>
      <c r="L22" s="834"/>
      <c r="M22" s="834"/>
      <c r="N22" s="857"/>
      <c r="O22" s="851"/>
      <c r="P22" s="834"/>
      <c r="Q22" s="834"/>
      <c r="R22" s="834"/>
      <c r="S22" s="834"/>
      <c r="T22" s="834"/>
      <c r="U22" s="834"/>
      <c r="V22" s="834"/>
      <c r="W22" s="834"/>
      <c r="X22" s="834"/>
      <c r="Y22" s="857"/>
    </row>
    <row r="23" spans="2:25" ht="43" customHeight="1">
      <c r="B23" s="860">
        <v>19</v>
      </c>
      <c r="C23" s="830" t="s">
        <v>249</v>
      </c>
      <c r="D23" s="830"/>
      <c r="E23" s="835" t="s">
        <v>290</v>
      </c>
      <c r="F23" s="844" t="s">
        <v>11</v>
      </c>
      <c r="G23" s="840"/>
      <c r="H23" s="830"/>
      <c r="I23" s="830"/>
      <c r="J23" s="847"/>
      <c r="K23" s="854"/>
      <c r="L23" s="831"/>
      <c r="M23" s="831"/>
      <c r="N23" s="855"/>
      <c r="O23" s="850"/>
      <c r="P23" s="831"/>
      <c r="Q23" s="831"/>
      <c r="R23" s="831"/>
      <c r="S23" s="831"/>
      <c r="T23" s="831"/>
      <c r="U23" s="831"/>
      <c r="V23" s="831"/>
      <c r="W23" s="831"/>
      <c r="X23" s="831"/>
      <c r="Y23" s="855"/>
    </row>
    <row r="24" spans="2:25" ht="43" customHeight="1">
      <c r="B24" s="861">
        <v>20</v>
      </c>
      <c r="C24" s="832" t="s">
        <v>249</v>
      </c>
      <c r="D24" s="832"/>
      <c r="E24" s="833" t="s">
        <v>310</v>
      </c>
      <c r="F24" s="845" t="s">
        <v>10</v>
      </c>
      <c r="G24" s="841"/>
      <c r="H24" s="832"/>
      <c r="I24" s="832"/>
      <c r="J24" s="848"/>
      <c r="K24" s="856"/>
      <c r="L24" s="834"/>
      <c r="M24" s="834"/>
      <c r="N24" s="857"/>
      <c r="O24" s="851"/>
      <c r="P24" s="834"/>
      <c r="Q24" s="834"/>
      <c r="R24" s="834"/>
      <c r="S24" s="834"/>
      <c r="T24" s="834"/>
      <c r="U24" s="834"/>
      <c r="V24" s="834"/>
      <c r="W24" s="834"/>
      <c r="X24" s="834"/>
      <c r="Y24" s="857"/>
    </row>
    <row r="25" spans="2:25" ht="43" customHeight="1">
      <c r="B25" s="860">
        <v>21</v>
      </c>
      <c r="C25" s="830" t="s">
        <v>287</v>
      </c>
      <c r="D25" s="830"/>
      <c r="E25" s="830"/>
      <c r="F25" s="844"/>
      <c r="G25" s="840"/>
      <c r="H25" s="830"/>
      <c r="I25" s="830"/>
      <c r="J25" s="847"/>
      <c r="K25" s="854"/>
      <c r="L25" s="831"/>
      <c r="M25" s="831"/>
      <c r="N25" s="855"/>
      <c r="O25" s="850"/>
      <c r="P25" s="831"/>
      <c r="Q25" s="831"/>
      <c r="R25" s="831"/>
      <c r="S25" s="831"/>
      <c r="T25" s="831"/>
      <c r="U25" s="831"/>
      <c r="V25" s="831"/>
      <c r="W25" s="831"/>
      <c r="X25" s="831"/>
      <c r="Y25" s="855"/>
    </row>
    <row r="26" spans="2:25" ht="43" customHeight="1">
      <c r="B26" s="497">
        <v>22</v>
      </c>
      <c r="C26" s="498"/>
      <c r="D26" s="498"/>
      <c r="E26" s="498"/>
      <c r="F26" s="500"/>
      <c r="G26" s="843"/>
      <c r="H26" s="498"/>
      <c r="I26" s="498"/>
      <c r="J26" s="499"/>
      <c r="K26" s="501"/>
      <c r="L26" s="502"/>
      <c r="M26" s="502"/>
      <c r="N26" s="503"/>
      <c r="O26" s="853"/>
      <c r="P26" s="502"/>
      <c r="Q26" s="502"/>
      <c r="R26" s="502"/>
      <c r="S26" s="502"/>
      <c r="T26" s="502"/>
      <c r="U26" s="502"/>
      <c r="V26" s="502"/>
      <c r="W26" s="502"/>
      <c r="X26" s="502"/>
      <c r="Y26" s="503"/>
    </row>
    <row r="27" spans="2:25" ht="43" customHeight="1">
      <c r="B27" s="860">
        <v>23</v>
      </c>
      <c r="C27" s="830"/>
      <c r="D27" s="830"/>
      <c r="E27" s="830"/>
      <c r="F27" s="844"/>
      <c r="G27" s="840"/>
      <c r="H27" s="830"/>
      <c r="I27" s="830"/>
      <c r="J27" s="847"/>
      <c r="K27" s="854"/>
      <c r="L27" s="831"/>
      <c r="M27" s="831"/>
      <c r="N27" s="855"/>
      <c r="O27" s="850"/>
      <c r="P27" s="831"/>
      <c r="Q27" s="831"/>
      <c r="R27" s="831"/>
      <c r="S27" s="831"/>
      <c r="T27" s="831"/>
      <c r="U27" s="831"/>
      <c r="V27" s="831"/>
      <c r="W27" s="831"/>
      <c r="X27" s="831"/>
      <c r="Y27" s="855"/>
    </row>
    <row r="28" spans="2:25" ht="43" customHeight="1">
      <c r="B28" s="861">
        <v>24</v>
      </c>
      <c r="C28" s="832"/>
      <c r="D28" s="832"/>
      <c r="E28" s="832"/>
      <c r="F28" s="845"/>
      <c r="G28" s="841"/>
      <c r="H28" s="832"/>
      <c r="I28" s="832"/>
      <c r="J28" s="848"/>
      <c r="K28" s="856"/>
      <c r="L28" s="834"/>
      <c r="M28" s="834"/>
      <c r="N28" s="857"/>
      <c r="O28" s="851"/>
      <c r="P28" s="834"/>
      <c r="Q28" s="834"/>
      <c r="R28" s="834"/>
      <c r="S28" s="834"/>
      <c r="T28" s="834"/>
      <c r="U28" s="834"/>
      <c r="V28" s="834"/>
      <c r="W28" s="834"/>
      <c r="X28" s="834"/>
      <c r="Y28" s="857"/>
    </row>
    <row r="29" spans="2:25" ht="43" customHeight="1">
      <c r="B29" s="860">
        <v>25</v>
      </c>
      <c r="C29" s="830"/>
      <c r="D29" s="830"/>
      <c r="E29" s="830"/>
      <c r="F29" s="844"/>
      <c r="G29" s="840"/>
      <c r="H29" s="830"/>
      <c r="I29" s="830"/>
      <c r="J29" s="847"/>
      <c r="K29" s="854"/>
      <c r="L29" s="831"/>
      <c r="M29" s="831"/>
      <c r="N29" s="855"/>
      <c r="O29" s="850"/>
      <c r="P29" s="831"/>
      <c r="Q29" s="831"/>
      <c r="R29" s="831"/>
      <c r="S29" s="831"/>
      <c r="T29" s="831"/>
      <c r="U29" s="831"/>
      <c r="V29" s="831"/>
      <c r="W29" s="831"/>
      <c r="X29" s="831"/>
      <c r="Y29" s="855"/>
    </row>
    <row r="30" spans="2:25" ht="43" customHeight="1">
      <c r="B30" s="861">
        <v>26</v>
      </c>
      <c r="C30" s="832"/>
      <c r="D30" s="832"/>
      <c r="E30" s="832"/>
      <c r="F30" s="845"/>
      <c r="G30" s="841"/>
      <c r="H30" s="832"/>
      <c r="I30" s="832"/>
      <c r="J30" s="848"/>
      <c r="K30" s="856"/>
      <c r="L30" s="834"/>
      <c r="M30" s="834"/>
      <c r="N30" s="857"/>
      <c r="O30" s="851"/>
      <c r="P30" s="834"/>
      <c r="Q30" s="834"/>
      <c r="R30" s="834"/>
      <c r="S30" s="834"/>
      <c r="T30" s="834"/>
      <c r="U30" s="834"/>
      <c r="V30" s="834"/>
      <c r="W30" s="834"/>
      <c r="X30" s="834"/>
      <c r="Y30" s="857"/>
    </row>
    <row r="31" spans="2:25" ht="43" customHeight="1">
      <c r="B31" s="860">
        <v>27</v>
      </c>
      <c r="C31" s="830"/>
      <c r="D31" s="830"/>
      <c r="E31" s="830"/>
      <c r="F31" s="844"/>
      <c r="G31" s="840"/>
      <c r="H31" s="830"/>
      <c r="I31" s="830"/>
      <c r="J31" s="847"/>
      <c r="K31" s="854"/>
      <c r="L31" s="831"/>
      <c r="M31" s="831"/>
      <c r="N31" s="855"/>
      <c r="O31" s="850"/>
      <c r="P31" s="831"/>
      <c r="Q31" s="831"/>
      <c r="R31" s="831"/>
      <c r="S31" s="831"/>
      <c r="T31" s="831"/>
      <c r="U31" s="831"/>
      <c r="V31" s="831"/>
      <c r="W31" s="831"/>
      <c r="X31" s="831"/>
      <c r="Y31" s="855"/>
    </row>
    <row r="32" spans="2:25" ht="43" customHeight="1">
      <c r="B32" s="861">
        <v>28</v>
      </c>
      <c r="C32" s="832"/>
      <c r="D32" s="832"/>
      <c r="E32" s="832"/>
      <c r="F32" s="845"/>
      <c r="G32" s="841"/>
      <c r="H32" s="832"/>
      <c r="I32" s="832"/>
      <c r="J32" s="848"/>
      <c r="K32" s="856"/>
      <c r="L32" s="834"/>
      <c r="M32" s="834"/>
      <c r="N32" s="857"/>
      <c r="O32" s="851"/>
      <c r="P32" s="834"/>
      <c r="Q32" s="834"/>
      <c r="R32" s="834"/>
      <c r="S32" s="834"/>
      <c r="T32" s="834"/>
      <c r="U32" s="834"/>
      <c r="V32" s="834"/>
      <c r="W32" s="834"/>
      <c r="X32" s="834"/>
      <c r="Y32" s="857"/>
    </row>
    <row r="33" spans="2:25" ht="43" customHeight="1">
      <c r="B33" s="860"/>
      <c r="C33" s="830"/>
      <c r="D33" s="830"/>
      <c r="E33" s="830"/>
      <c r="F33" s="844"/>
      <c r="G33" s="840"/>
      <c r="H33" s="830"/>
      <c r="I33" s="830"/>
      <c r="J33" s="847"/>
      <c r="K33" s="854"/>
      <c r="L33" s="831"/>
      <c r="M33" s="831"/>
      <c r="N33" s="855"/>
      <c r="O33" s="850"/>
      <c r="P33" s="831"/>
      <c r="Q33" s="831"/>
      <c r="R33" s="831"/>
      <c r="S33" s="831"/>
      <c r="T33" s="831"/>
      <c r="U33" s="831"/>
      <c r="V33" s="831"/>
      <c r="W33" s="831"/>
      <c r="X33" s="831"/>
      <c r="Y33" s="855"/>
    </row>
    <row r="34" spans="2:25" ht="43" customHeight="1">
      <c r="B34" s="860"/>
      <c r="C34" s="830"/>
      <c r="D34" s="830"/>
      <c r="E34" s="830"/>
      <c r="F34" s="844"/>
      <c r="G34" s="840"/>
      <c r="H34" s="830"/>
      <c r="I34" s="830"/>
      <c r="J34" s="847"/>
      <c r="K34" s="854"/>
      <c r="L34" s="831"/>
      <c r="M34" s="831"/>
      <c r="N34" s="855"/>
      <c r="O34" s="850"/>
      <c r="P34" s="831"/>
      <c r="Q34" s="831"/>
      <c r="R34" s="831"/>
      <c r="S34" s="831"/>
      <c r="T34" s="831"/>
      <c r="U34" s="831"/>
      <c r="V34" s="831"/>
      <c r="W34" s="831"/>
      <c r="X34" s="831"/>
      <c r="Y34" s="855"/>
    </row>
    <row r="35" spans="2:25" ht="43" customHeight="1">
      <c r="B35" s="860"/>
      <c r="C35" s="830"/>
      <c r="D35" s="830"/>
      <c r="E35" s="830"/>
      <c r="F35" s="844"/>
      <c r="G35" s="840"/>
      <c r="H35" s="830"/>
      <c r="I35" s="830"/>
      <c r="J35" s="847"/>
      <c r="K35" s="854"/>
      <c r="L35" s="831"/>
      <c r="M35" s="831"/>
      <c r="N35" s="855"/>
      <c r="O35" s="850"/>
      <c r="P35" s="831"/>
      <c r="Q35" s="831"/>
      <c r="R35" s="831"/>
      <c r="S35" s="831"/>
      <c r="T35" s="831"/>
      <c r="U35" s="831"/>
      <c r="V35" s="831"/>
      <c r="W35" s="831"/>
      <c r="X35" s="831"/>
      <c r="Y35" s="855"/>
    </row>
    <row r="36" spans="2:25" ht="43" customHeight="1">
      <c r="B36" s="860"/>
      <c r="C36" s="830"/>
      <c r="D36" s="830"/>
      <c r="E36" s="830"/>
      <c r="F36" s="844"/>
      <c r="G36" s="840"/>
      <c r="H36" s="830"/>
      <c r="I36" s="830"/>
      <c r="J36" s="847"/>
      <c r="K36" s="854"/>
      <c r="L36" s="831"/>
      <c r="M36" s="831"/>
      <c r="N36" s="855"/>
      <c r="O36" s="850"/>
      <c r="P36" s="831"/>
      <c r="Q36" s="831"/>
      <c r="R36" s="831"/>
      <c r="S36" s="831"/>
      <c r="T36" s="831"/>
      <c r="U36" s="831"/>
      <c r="V36" s="831"/>
      <c r="W36" s="831"/>
      <c r="X36" s="831"/>
      <c r="Y36" s="855"/>
    </row>
    <row r="37" spans="2:25" ht="43" customHeight="1">
      <c r="B37" s="860"/>
      <c r="C37" s="830"/>
      <c r="D37" s="830"/>
      <c r="E37" s="830"/>
      <c r="F37" s="844"/>
      <c r="G37" s="840"/>
      <c r="H37" s="830"/>
      <c r="I37" s="830"/>
      <c r="J37" s="847"/>
      <c r="K37" s="854"/>
      <c r="L37" s="831"/>
      <c r="M37" s="831"/>
      <c r="N37" s="855"/>
      <c r="O37" s="850"/>
      <c r="P37" s="831"/>
      <c r="Q37" s="831"/>
      <c r="R37" s="831"/>
      <c r="S37" s="831"/>
      <c r="T37" s="831"/>
      <c r="U37" s="831"/>
      <c r="V37" s="831"/>
      <c r="W37" s="831"/>
      <c r="X37" s="831"/>
      <c r="Y37" s="855"/>
    </row>
    <row r="38" spans="2:25" ht="43" customHeight="1">
      <c r="B38" s="860"/>
      <c r="C38" s="830"/>
      <c r="D38" s="830"/>
      <c r="E38" s="830"/>
      <c r="F38" s="844"/>
      <c r="G38" s="840"/>
      <c r="H38" s="830"/>
      <c r="I38" s="830"/>
      <c r="J38" s="847"/>
      <c r="K38" s="854"/>
      <c r="L38" s="831"/>
      <c r="M38" s="831"/>
      <c r="N38" s="855"/>
      <c r="O38" s="850"/>
      <c r="P38" s="831"/>
      <c r="Q38" s="831"/>
      <c r="R38" s="831"/>
      <c r="S38" s="831"/>
      <c r="T38" s="831"/>
      <c r="U38" s="831"/>
      <c r="V38" s="831"/>
      <c r="W38" s="831"/>
      <c r="X38" s="831"/>
      <c r="Y38" s="855"/>
    </row>
    <row r="39" spans="2:25" ht="43" customHeight="1" thickBot="1">
      <c r="B39" s="863"/>
      <c r="C39" s="864"/>
      <c r="D39" s="864"/>
      <c r="E39" s="864"/>
      <c r="F39" s="865"/>
      <c r="G39" s="866"/>
      <c r="H39" s="864"/>
      <c r="I39" s="864"/>
      <c r="J39" s="867"/>
      <c r="K39" s="868"/>
      <c r="L39" s="869"/>
      <c r="M39" s="869"/>
      <c r="N39" s="870"/>
      <c r="O39" s="871"/>
      <c r="P39" s="869"/>
      <c r="Q39" s="869"/>
      <c r="R39" s="869"/>
      <c r="S39" s="869"/>
      <c r="T39" s="869"/>
      <c r="U39" s="869"/>
      <c r="V39" s="869"/>
      <c r="W39" s="869"/>
      <c r="X39" s="869"/>
      <c r="Y39" s="870"/>
    </row>
    <row r="40" spans="2:25" ht="43" customHeight="1" thickTop="1">
      <c r="B40" s="829"/>
      <c r="C40" s="829"/>
      <c r="D40" s="829"/>
      <c r="E40" s="829"/>
      <c r="F40" s="829"/>
      <c r="G40" s="829"/>
      <c r="H40" s="829"/>
      <c r="I40" s="829"/>
      <c r="J40" s="829"/>
    </row>
    <row r="41" spans="2:25" ht="43" customHeight="1">
      <c r="B41" s="829"/>
      <c r="C41" s="829"/>
      <c r="D41" s="829"/>
      <c r="E41" s="829"/>
      <c r="F41" s="829"/>
      <c r="G41" s="829"/>
      <c r="H41" s="829"/>
      <c r="I41" s="829"/>
      <c r="J41" s="829"/>
    </row>
    <row r="42" spans="2:25" ht="43" customHeight="1"/>
    <row r="43" spans="2:25" ht="43" customHeight="1"/>
    <row r="44" spans="2:25" ht="43" customHeight="1"/>
    <row r="45" spans="2:25" ht="43" customHeight="1"/>
    <row r="46" spans="2:25" ht="43" customHeight="1"/>
    <row r="47" spans="2:25" ht="43" customHeight="1"/>
    <row r="48" spans="2:25" ht="43" customHeight="1"/>
  </sheetData>
  <mergeCells count="2">
    <mergeCell ref="G3:J3"/>
    <mergeCell ref="K3:N3"/>
  </mergeCells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V51"/>
  <sheetViews>
    <sheetView showRuler="0" zoomScale="70" zoomScaleNormal="70" zoomScalePageLayoutView="70" workbookViewId="0">
      <selection activeCell="F3" sqref="F3"/>
    </sheetView>
  </sheetViews>
  <sheetFormatPr baseColWidth="10" defaultColWidth="11.33203125" defaultRowHeight="16.5" customHeight="1" x14ac:dyDescent="0"/>
  <cols>
    <col min="1" max="1" width="8.83203125" style="1" customWidth="1"/>
    <col min="2" max="2" width="28.83203125" style="1" bestFit="1" customWidth="1"/>
    <col min="3" max="3" width="14.6640625" style="1" bestFit="1" customWidth="1"/>
    <col min="4" max="8" width="11.33203125" style="1" customWidth="1"/>
    <col min="9" max="9" width="14.6640625" style="1" bestFit="1" customWidth="1"/>
    <col min="10" max="10" width="12.5" style="1" bestFit="1" customWidth="1"/>
    <col min="11" max="16384" width="11.33203125" style="1"/>
  </cols>
  <sheetData>
    <row r="1" spans="1:22" ht="16.5" customHeight="1">
      <c r="A1" s="16" t="s">
        <v>57</v>
      </c>
      <c r="B1" s="1085" t="s">
        <v>103</v>
      </c>
      <c r="C1" s="1085"/>
      <c r="D1" s="1085"/>
      <c r="E1" s="16"/>
      <c r="F1" s="16"/>
      <c r="G1" s="16"/>
      <c r="H1" s="16"/>
      <c r="I1" s="16" t="s">
        <v>52</v>
      </c>
      <c r="J1" s="1085" t="s">
        <v>55</v>
      </c>
      <c r="K1" s="1085"/>
      <c r="L1" s="17">
        <f>D42</f>
        <v>3</v>
      </c>
      <c r="M1" s="13"/>
      <c r="N1" s="17"/>
      <c r="O1" s="12"/>
      <c r="P1" s="12"/>
      <c r="Q1" s="13"/>
      <c r="R1" s="13"/>
      <c r="S1" s="13"/>
      <c r="T1" s="12"/>
      <c r="U1" s="13"/>
      <c r="V1" s="13"/>
    </row>
    <row r="2" spans="1:22" ht="16.5" customHeight="1">
      <c r="A2" s="16"/>
      <c r="B2" s="16"/>
      <c r="C2" s="16"/>
      <c r="D2" s="16"/>
      <c r="E2" s="16"/>
      <c r="F2" s="16"/>
      <c r="G2" s="13"/>
      <c r="H2" s="16"/>
      <c r="I2" s="13"/>
      <c r="J2" s="1085" t="s">
        <v>98</v>
      </c>
      <c r="K2" s="1085"/>
      <c r="L2" s="17">
        <f>H12</f>
        <v>6</v>
      </c>
      <c r="M2" s="13"/>
      <c r="N2" s="17"/>
      <c r="O2" s="12"/>
      <c r="P2" s="12"/>
      <c r="Q2" s="13"/>
      <c r="R2" s="13"/>
      <c r="S2" s="13"/>
      <c r="T2" s="12"/>
      <c r="U2" s="12"/>
      <c r="V2" s="12"/>
    </row>
    <row r="3" spans="1:22" ht="16.5" customHeight="1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2"/>
      <c r="P3" s="12"/>
      <c r="Q3" s="13"/>
      <c r="R3" s="13"/>
      <c r="S3" s="13"/>
      <c r="T3" s="12"/>
      <c r="U3" s="12"/>
      <c r="V3" s="12"/>
    </row>
    <row r="4" spans="1:22" ht="16.5" customHeight="1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1" t="s">
        <v>53</v>
      </c>
      <c r="N4" s="21" t="s">
        <v>12</v>
      </c>
      <c r="O4" s="131" t="s">
        <v>19</v>
      </c>
      <c r="P4" s="15"/>
      <c r="Q4" s="15"/>
      <c r="R4" s="21"/>
      <c r="S4" s="21"/>
      <c r="T4" s="21"/>
      <c r="U4" s="12"/>
      <c r="V4" s="12"/>
    </row>
    <row r="5" spans="1:22" ht="16.5" customHeight="1">
      <c r="A5" s="109">
        <v>30</v>
      </c>
      <c r="B5" s="108" t="s">
        <v>69</v>
      </c>
      <c r="C5" s="24">
        <f>D5/60</f>
        <v>0.17216666666666666</v>
      </c>
      <c r="D5" s="24">
        <v>10.33</v>
      </c>
      <c r="E5" s="12">
        <v>7</v>
      </c>
      <c r="F5" s="12">
        <v>6</v>
      </c>
      <c r="G5" s="25">
        <f>F5/E5</f>
        <v>0.8571428571428571</v>
      </c>
      <c r="H5" s="12">
        <v>1</v>
      </c>
      <c r="I5" s="12">
        <v>0</v>
      </c>
      <c r="J5" s="24">
        <f>H5/C5</f>
        <v>5.8083252662149079</v>
      </c>
      <c r="K5" s="12">
        <v>0</v>
      </c>
      <c r="L5" s="12">
        <v>0</v>
      </c>
      <c r="M5" s="14">
        <v>0</v>
      </c>
      <c r="N5" s="12">
        <v>0</v>
      </c>
      <c r="O5" s="91">
        <v>0</v>
      </c>
      <c r="P5" s="15"/>
      <c r="Q5" s="15"/>
      <c r="R5" s="12"/>
      <c r="S5" s="12"/>
      <c r="T5" s="12"/>
      <c r="U5" s="13"/>
      <c r="V5" s="13"/>
    </row>
    <row r="6" spans="1:22" ht="16.5" customHeight="1">
      <c r="A6" s="109">
        <v>28</v>
      </c>
      <c r="B6" s="108" t="s">
        <v>97</v>
      </c>
      <c r="C6" s="24">
        <f>D6/60</f>
        <v>0</v>
      </c>
      <c r="D6" s="24">
        <v>0</v>
      </c>
      <c r="E6" s="12">
        <v>0</v>
      </c>
      <c r="F6" s="12">
        <v>0</v>
      </c>
      <c r="G6" s="25" t="e">
        <f>F6/E6</f>
        <v>#DIV/0!</v>
      </c>
      <c r="H6" s="12">
        <v>0</v>
      </c>
      <c r="I6" s="12">
        <v>0</v>
      </c>
      <c r="J6" s="24" t="e">
        <f>H6/C6</f>
        <v>#DIV/0!</v>
      </c>
      <c r="K6" s="12">
        <v>0</v>
      </c>
      <c r="L6" s="12">
        <v>0</v>
      </c>
      <c r="M6" s="14">
        <v>0</v>
      </c>
      <c r="N6" s="12">
        <v>0</v>
      </c>
      <c r="O6" s="91">
        <v>0</v>
      </c>
      <c r="P6" s="15"/>
      <c r="Q6" s="15"/>
      <c r="R6" s="21"/>
      <c r="S6" s="21"/>
      <c r="T6" s="21"/>
      <c r="U6" s="13"/>
      <c r="V6" s="13"/>
    </row>
    <row r="7" spans="1:22" ht="16.5" customHeight="1">
      <c r="A7" s="109">
        <v>1</v>
      </c>
      <c r="B7" s="108" t="s">
        <v>96</v>
      </c>
      <c r="C7" s="24">
        <f>D7/60</f>
        <v>0</v>
      </c>
      <c r="D7" s="24">
        <v>0</v>
      </c>
      <c r="E7" s="12">
        <v>0</v>
      </c>
      <c r="F7" s="12">
        <v>0</v>
      </c>
      <c r="G7" s="25" t="e">
        <f>F7/E7</f>
        <v>#DIV/0!</v>
      </c>
      <c r="H7" s="12">
        <v>0</v>
      </c>
      <c r="I7" s="12">
        <v>0</v>
      </c>
      <c r="J7" s="24" t="e">
        <f>H7/C7</f>
        <v>#DIV/0!</v>
      </c>
      <c r="K7" s="12">
        <v>0</v>
      </c>
      <c r="L7" s="12">
        <v>0</v>
      </c>
      <c r="M7" s="14">
        <v>0</v>
      </c>
      <c r="N7" s="12">
        <v>0</v>
      </c>
      <c r="O7" s="91">
        <v>0</v>
      </c>
      <c r="P7" s="15"/>
      <c r="Q7" s="15"/>
      <c r="R7" s="12"/>
      <c r="S7" s="12"/>
      <c r="T7" s="12"/>
      <c r="U7" s="13"/>
      <c r="V7" s="13"/>
    </row>
    <row r="8" spans="1:22" ht="16.5" customHeight="1">
      <c r="A8" s="109">
        <v>29</v>
      </c>
      <c r="B8" s="108" t="s">
        <v>70</v>
      </c>
      <c r="C8" s="24">
        <f>D8/60</f>
        <v>0</v>
      </c>
      <c r="D8" s="24">
        <v>0</v>
      </c>
      <c r="E8" s="12">
        <v>0</v>
      </c>
      <c r="F8" s="12">
        <v>0</v>
      </c>
      <c r="G8" s="25" t="e">
        <f>F8/E8</f>
        <v>#DIV/0!</v>
      </c>
      <c r="H8" s="12">
        <v>0</v>
      </c>
      <c r="I8" s="12">
        <v>0</v>
      </c>
      <c r="J8" s="24" t="e">
        <f>H8/C8</f>
        <v>#DIV/0!</v>
      </c>
      <c r="K8" s="12">
        <v>0</v>
      </c>
      <c r="L8" s="12">
        <v>0</v>
      </c>
      <c r="M8" s="14">
        <v>0</v>
      </c>
      <c r="N8" s="12">
        <v>0</v>
      </c>
      <c r="O8" s="91">
        <v>0</v>
      </c>
      <c r="P8" s="15"/>
      <c r="Q8" s="15"/>
      <c r="R8" s="12"/>
      <c r="S8" s="12"/>
      <c r="T8" s="12"/>
      <c r="U8" s="13"/>
      <c r="V8" s="13"/>
    </row>
    <row r="9" spans="1:22" ht="16.5" customHeight="1">
      <c r="A9" s="115">
        <v>31</v>
      </c>
      <c r="B9" s="112" t="s">
        <v>71</v>
      </c>
      <c r="C9" s="24">
        <f>D9/60</f>
        <v>0.82783333333333331</v>
      </c>
      <c r="D9" s="24">
        <v>49.67</v>
      </c>
      <c r="E9" s="12">
        <v>39</v>
      </c>
      <c r="F9" s="12">
        <v>34</v>
      </c>
      <c r="G9" s="25">
        <f>F9/E9</f>
        <v>0.87179487179487181</v>
      </c>
      <c r="H9" s="12">
        <v>5</v>
      </c>
      <c r="I9" s="12">
        <v>0</v>
      </c>
      <c r="J9" s="24">
        <f>H9/C9</f>
        <v>6.0398630964364806</v>
      </c>
      <c r="K9" s="12">
        <v>0</v>
      </c>
      <c r="L9" s="12">
        <v>1</v>
      </c>
      <c r="M9" s="14">
        <v>0</v>
      </c>
      <c r="N9" s="12">
        <v>0</v>
      </c>
      <c r="O9" s="91">
        <v>0</v>
      </c>
      <c r="P9" s="15"/>
      <c r="Q9" s="15"/>
      <c r="R9" s="65"/>
      <c r="S9" s="65"/>
      <c r="T9" s="65"/>
      <c r="U9" s="13"/>
      <c r="V9" s="13"/>
    </row>
    <row r="10" spans="1:22" ht="16.5" customHeight="1">
      <c r="A10" s="115"/>
      <c r="B10" s="112" t="s">
        <v>13</v>
      </c>
      <c r="C10" s="24"/>
      <c r="D10" s="24"/>
      <c r="E10" s="12"/>
      <c r="F10" s="12"/>
      <c r="G10" s="25"/>
      <c r="H10" s="12"/>
      <c r="I10" s="12"/>
      <c r="J10" s="24"/>
      <c r="K10" s="12"/>
      <c r="L10" s="12"/>
      <c r="M10" s="12"/>
      <c r="N10" s="12"/>
      <c r="O10" s="15"/>
      <c r="P10" s="15"/>
      <c r="Q10" s="15"/>
      <c r="R10" s="65"/>
      <c r="S10" s="65"/>
      <c r="T10" s="65"/>
      <c r="U10" s="13"/>
      <c r="V10" s="13"/>
    </row>
    <row r="11" spans="1:22" ht="16.5" customHeight="1">
      <c r="A11" s="115"/>
      <c r="B11" s="112"/>
      <c r="C11" s="24"/>
      <c r="D11" s="24"/>
      <c r="E11" s="12"/>
      <c r="F11" s="12"/>
      <c r="G11" s="25"/>
      <c r="H11" s="12"/>
      <c r="I11" s="12"/>
      <c r="J11" s="24"/>
      <c r="K11" s="12"/>
      <c r="L11" s="12"/>
      <c r="M11" s="12"/>
      <c r="N11" s="12"/>
      <c r="O11" s="15"/>
      <c r="P11" s="15"/>
      <c r="Q11" s="15"/>
      <c r="R11" s="65"/>
      <c r="S11" s="65"/>
      <c r="T11" s="65"/>
      <c r="U11" s="13"/>
      <c r="V11" s="13"/>
    </row>
    <row r="12" spans="1:22" ht="16.5" customHeight="1">
      <c r="A12" s="13"/>
      <c r="B12" s="16" t="s">
        <v>14</v>
      </c>
      <c r="C12" s="26">
        <f>D12/60</f>
        <v>1</v>
      </c>
      <c r="D12" s="26">
        <f>SUM(D5:D9)</f>
        <v>60</v>
      </c>
      <c r="E12" s="17">
        <f>SUM(E5:E9)</f>
        <v>46</v>
      </c>
      <c r="F12" s="17">
        <f>SUM(F5:F9)</f>
        <v>40</v>
      </c>
      <c r="G12" s="27">
        <f>F12/E12</f>
        <v>0.86956521739130432</v>
      </c>
      <c r="H12" s="17">
        <f>SUM(H5:H9)</f>
        <v>6</v>
      </c>
      <c r="I12" s="17">
        <f>SUM(I6:I8)</f>
        <v>0</v>
      </c>
      <c r="J12" s="26">
        <f>H12/C12</f>
        <v>6</v>
      </c>
      <c r="K12" s="17">
        <f>SUM(K6:K8)</f>
        <v>0</v>
      </c>
      <c r="L12" s="17">
        <f>SUM(L5:L8)</f>
        <v>0</v>
      </c>
      <c r="M12" s="17">
        <f>SUM(N6:N7)</f>
        <v>0</v>
      </c>
      <c r="N12" s="17">
        <f>SUM(R5:R7)</f>
        <v>0</v>
      </c>
      <c r="O12" s="130">
        <f>SUM(O5:O9)</f>
        <v>0</v>
      </c>
      <c r="P12" s="15"/>
      <c r="Q12" s="15"/>
      <c r="R12" s="12"/>
      <c r="S12" s="12"/>
      <c r="T12" s="12"/>
      <c r="U12" s="13"/>
      <c r="V12" s="13"/>
    </row>
    <row r="13" spans="1:22" ht="16.5" customHeight="1">
      <c r="A13" s="13"/>
      <c r="B13" s="15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2"/>
      <c r="P13" s="12"/>
      <c r="Q13" s="13"/>
      <c r="R13" s="13"/>
      <c r="S13" s="13"/>
      <c r="T13" s="12"/>
      <c r="U13" s="13"/>
      <c r="V13" s="13"/>
    </row>
    <row r="14" spans="1:22" ht="16.5" customHeight="1">
      <c r="A14" s="1129" t="s">
        <v>15</v>
      </c>
      <c r="B14" s="1129"/>
      <c r="C14" s="13"/>
      <c r="D14" s="13"/>
      <c r="E14" s="13"/>
      <c r="F14" s="13"/>
      <c r="G14" s="13"/>
      <c r="H14" s="13"/>
      <c r="I14" s="17" t="s">
        <v>58</v>
      </c>
      <c r="J14" s="13"/>
      <c r="K14" s="17" t="s">
        <v>59</v>
      </c>
      <c r="L14" s="17" t="s">
        <v>60</v>
      </c>
      <c r="M14" s="13"/>
      <c r="N14" s="13"/>
      <c r="O14" s="12"/>
      <c r="P14" s="12"/>
      <c r="Q14" s="13"/>
      <c r="R14" s="13"/>
      <c r="S14" s="1128" t="s">
        <v>47</v>
      </c>
      <c r="T14" s="1128"/>
      <c r="U14" s="1128"/>
      <c r="V14" s="1128"/>
    </row>
    <row r="15" spans="1:22" ht="16.5" customHeight="1">
      <c r="A15" s="11" t="s">
        <v>1</v>
      </c>
      <c r="B15" s="11" t="s">
        <v>2</v>
      </c>
      <c r="C15" s="21" t="s">
        <v>16</v>
      </c>
      <c r="D15" s="21" t="s">
        <v>3</v>
      </c>
      <c r="E15" s="21" t="s">
        <v>17</v>
      </c>
      <c r="F15" s="21" t="s">
        <v>18</v>
      </c>
      <c r="G15" s="21" t="s">
        <v>19</v>
      </c>
      <c r="H15" s="31" t="s">
        <v>20</v>
      </c>
      <c r="I15" s="21" t="s">
        <v>61</v>
      </c>
      <c r="J15" s="21" t="s">
        <v>4</v>
      </c>
      <c r="K15" s="21" t="s">
        <v>62</v>
      </c>
      <c r="L15" s="21" t="s">
        <v>62</v>
      </c>
      <c r="M15" s="21" t="s">
        <v>21</v>
      </c>
      <c r="N15" s="21" t="s">
        <v>22</v>
      </c>
      <c r="O15" s="21" t="s">
        <v>23</v>
      </c>
      <c r="P15" s="21" t="s">
        <v>48</v>
      </c>
      <c r="Q15" s="21" t="s">
        <v>8</v>
      </c>
      <c r="R15" s="21" t="s">
        <v>24</v>
      </c>
      <c r="S15" s="21" t="s">
        <v>10</v>
      </c>
      <c r="T15" s="21" t="s">
        <v>11</v>
      </c>
      <c r="U15" s="21" t="s">
        <v>25</v>
      </c>
      <c r="V15" s="21" t="s">
        <v>6</v>
      </c>
    </row>
    <row r="16" spans="1:22" ht="16.5" customHeight="1">
      <c r="A16" s="109">
        <v>2</v>
      </c>
      <c r="B16" s="108" t="s">
        <v>72</v>
      </c>
      <c r="C16" s="12">
        <v>1</v>
      </c>
      <c r="D16" s="12">
        <v>0</v>
      </c>
      <c r="E16" s="12">
        <v>0</v>
      </c>
      <c r="F16" s="12">
        <f>SUM(D16:E16)</f>
        <v>0</v>
      </c>
      <c r="G16" s="12">
        <v>2</v>
      </c>
      <c r="H16" s="12">
        <v>-1</v>
      </c>
      <c r="I16" s="12">
        <v>1</v>
      </c>
      <c r="J16" s="12">
        <v>0</v>
      </c>
      <c r="K16" s="66">
        <f>(J16/I16)</f>
        <v>0</v>
      </c>
      <c r="L16" s="67" t="e">
        <f>(D16/J16)</f>
        <v>#DIV/0!</v>
      </c>
      <c r="M16" s="12">
        <v>0</v>
      </c>
      <c r="N16" s="12">
        <v>0</v>
      </c>
      <c r="O16" s="12">
        <v>0</v>
      </c>
      <c r="P16" s="12">
        <v>0</v>
      </c>
      <c r="Q16" s="12">
        <v>0</v>
      </c>
      <c r="R16" s="12">
        <v>1</v>
      </c>
      <c r="S16" s="12">
        <v>0</v>
      </c>
      <c r="T16" s="12">
        <v>0</v>
      </c>
      <c r="U16" s="12">
        <f>S16+T16</f>
        <v>0</v>
      </c>
      <c r="V16" s="66" t="e">
        <f>S16/(S16+T16)</f>
        <v>#DIV/0!</v>
      </c>
    </row>
    <row r="17" spans="1:22" ht="16.5" customHeight="1">
      <c r="A17" s="109">
        <v>4</v>
      </c>
      <c r="B17" s="108" t="s">
        <v>73</v>
      </c>
      <c r="C17" s="12">
        <v>1</v>
      </c>
      <c r="D17" s="12">
        <v>0</v>
      </c>
      <c r="E17" s="12">
        <v>0</v>
      </c>
      <c r="F17" s="12">
        <f t="shared" ref="F17:F40" si="0">SUM(D17:E17)</f>
        <v>0</v>
      </c>
      <c r="G17" s="12">
        <v>0</v>
      </c>
      <c r="H17" s="12">
        <v>0</v>
      </c>
      <c r="I17" s="12">
        <v>1</v>
      </c>
      <c r="J17" s="12">
        <v>1</v>
      </c>
      <c r="K17" s="66">
        <f t="shared" ref="K17:K40" si="1">(J17/I17)</f>
        <v>1</v>
      </c>
      <c r="L17" s="67">
        <f t="shared" ref="L17:L40" si="2">(D17/J17)</f>
        <v>0</v>
      </c>
      <c r="M17" s="12">
        <v>0</v>
      </c>
      <c r="N17" s="12">
        <v>0</v>
      </c>
      <c r="O17" s="12">
        <v>0</v>
      </c>
      <c r="P17" s="12">
        <v>0</v>
      </c>
      <c r="Q17" s="12">
        <v>0</v>
      </c>
      <c r="R17" s="12">
        <v>1</v>
      </c>
      <c r="S17" s="12">
        <v>0</v>
      </c>
      <c r="T17" s="12">
        <v>0</v>
      </c>
      <c r="U17" s="12">
        <f t="shared" ref="U17:U40" si="3">S17+T17</f>
        <v>0</v>
      </c>
      <c r="V17" s="66" t="e">
        <f t="shared" ref="V17:V40" si="4">S17/(S17+T17)</f>
        <v>#DIV/0!</v>
      </c>
    </row>
    <row r="18" spans="1:22" ht="16.5" customHeight="1">
      <c r="A18" s="109">
        <v>5</v>
      </c>
      <c r="B18" s="108" t="s">
        <v>74</v>
      </c>
      <c r="C18" s="12">
        <v>1</v>
      </c>
      <c r="D18" s="12">
        <v>0</v>
      </c>
      <c r="E18" s="12">
        <v>0</v>
      </c>
      <c r="F18" s="12">
        <f t="shared" si="0"/>
        <v>0</v>
      </c>
      <c r="G18" s="12">
        <v>0</v>
      </c>
      <c r="H18" s="12">
        <v>-2</v>
      </c>
      <c r="I18" s="12">
        <v>3</v>
      </c>
      <c r="J18" s="12">
        <v>3</v>
      </c>
      <c r="K18" s="66">
        <f t="shared" si="1"/>
        <v>1</v>
      </c>
      <c r="L18" s="67">
        <f t="shared" si="2"/>
        <v>0</v>
      </c>
      <c r="M18" s="12">
        <v>0</v>
      </c>
      <c r="N18" s="12">
        <v>0</v>
      </c>
      <c r="O18" s="12">
        <v>0</v>
      </c>
      <c r="P18" s="12">
        <v>0</v>
      </c>
      <c r="Q18" s="12">
        <v>0</v>
      </c>
      <c r="R18" s="12">
        <v>0</v>
      </c>
      <c r="S18" s="12">
        <v>0</v>
      </c>
      <c r="T18" s="12">
        <v>0</v>
      </c>
      <c r="U18" s="12">
        <f t="shared" si="3"/>
        <v>0</v>
      </c>
      <c r="V18" s="66" t="e">
        <f t="shared" si="4"/>
        <v>#DIV/0!</v>
      </c>
    </row>
    <row r="19" spans="1:22" ht="16.5" customHeight="1">
      <c r="A19" s="109">
        <v>6</v>
      </c>
      <c r="B19" s="108" t="s">
        <v>75</v>
      </c>
      <c r="C19" s="12">
        <v>1</v>
      </c>
      <c r="D19" s="12">
        <v>0</v>
      </c>
      <c r="E19" s="12">
        <v>0</v>
      </c>
      <c r="F19" s="12">
        <f t="shared" si="0"/>
        <v>0</v>
      </c>
      <c r="G19" s="12">
        <v>2</v>
      </c>
      <c r="H19" s="12">
        <v>-1</v>
      </c>
      <c r="I19" s="12">
        <v>3</v>
      </c>
      <c r="J19" s="12">
        <v>1</v>
      </c>
      <c r="K19" s="66">
        <f t="shared" si="1"/>
        <v>0.33333333333333331</v>
      </c>
      <c r="L19" s="67">
        <f t="shared" si="2"/>
        <v>0</v>
      </c>
      <c r="M19" s="12">
        <v>0</v>
      </c>
      <c r="N19" s="12">
        <v>0</v>
      </c>
      <c r="O19" s="12">
        <v>0</v>
      </c>
      <c r="P19" s="12">
        <v>0</v>
      </c>
      <c r="Q19" s="12">
        <v>0</v>
      </c>
      <c r="R19" s="12">
        <v>2</v>
      </c>
      <c r="S19" s="12">
        <v>0</v>
      </c>
      <c r="T19" s="12">
        <v>0</v>
      </c>
      <c r="U19" s="12">
        <f t="shared" si="3"/>
        <v>0</v>
      </c>
      <c r="V19" s="66" t="e">
        <f t="shared" si="4"/>
        <v>#DIV/0!</v>
      </c>
    </row>
    <row r="20" spans="1:22" ht="16.5" customHeight="1">
      <c r="A20" s="109">
        <v>7</v>
      </c>
      <c r="B20" s="108" t="s">
        <v>76</v>
      </c>
      <c r="C20" s="12">
        <v>1</v>
      </c>
      <c r="D20" s="12">
        <v>0</v>
      </c>
      <c r="E20" s="12">
        <v>0</v>
      </c>
      <c r="F20" s="12">
        <f t="shared" si="0"/>
        <v>0</v>
      </c>
      <c r="G20" s="12">
        <v>0</v>
      </c>
      <c r="H20" s="12">
        <v>-1</v>
      </c>
      <c r="I20" s="12">
        <v>2</v>
      </c>
      <c r="J20" s="12">
        <v>2</v>
      </c>
      <c r="K20" s="66">
        <f t="shared" si="1"/>
        <v>1</v>
      </c>
      <c r="L20" s="67">
        <f t="shared" si="2"/>
        <v>0</v>
      </c>
      <c r="M20" s="12">
        <v>0</v>
      </c>
      <c r="N20" s="12">
        <v>0</v>
      </c>
      <c r="O20" s="12">
        <v>0</v>
      </c>
      <c r="P20" s="12">
        <v>0</v>
      </c>
      <c r="Q20" s="12">
        <v>0</v>
      </c>
      <c r="R20" s="12">
        <v>0</v>
      </c>
      <c r="S20" s="12">
        <v>0</v>
      </c>
      <c r="T20" s="12">
        <v>0</v>
      </c>
      <c r="U20" s="12">
        <f t="shared" si="3"/>
        <v>0</v>
      </c>
      <c r="V20" s="66" t="e">
        <f t="shared" si="4"/>
        <v>#DIV/0!</v>
      </c>
    </row>
    <row r="21" spans="1:22" ht="16.5" customHeight="1">
      <c r="A21" s="109">
        <v>8</v>
      </c>
      <c r="B21" s="108" t="s">
        <v>77</v>
      </c>
      <c r="C21" s="12">
        <v>1</v>
      </c>
      <c r="D21" s="12">
        <v>0</v>
      </c>
      <c r="E21" s="12">
        <v>0</v>
      </c>
      <c r="F21" s="12">
        <f t="shared" si="0"/>
        <v>0</v>
      </c>
      <c r="G21" s="12">
        <v>0</v>
      </c>
      <c r="H21" s="12">
        <v>0</v>
      </c>
      <c r="I21" s="12">
        <v>0</v>
      </c>
      <c r="J21" s="12">
        <v>0</v>
      </c>
      <c r="K21" s="66" t="e">
        <f t="shared" si="1"/>
        <v>#DIV/0!</v>
      </c>
      <c r="L21" s="67" t="e">
        <f t="shared" si="2"/>
        <v>#DIV/0!</v>
      </c>
      <c r="M21" s="12">
        <v>0</v>
      </c>
      <c r="N21" s="12">
        <v>0</v>
      </c>
      <c r="O21" s="12">
        <v>0</v>
      </c>
      <c r="P21" s="12">
        <v>0</v>
      </c>
      <c r="Q21" s="12">
        <v>0</v>
      </c>
      <c r="R21" s="12">
        <v>1</v>
      </c>
      <c r="S21" s="12">
        <v>0</v>
      </c>
      <c r="T21" s="12">
        <v>0</v>
      </c>
      <c r="U21" s="12">
        <f t="shared" si="3"/>
        <v>0</v>
      </c>
      <c r="V21" s="66" t="e">
        <f t="shared" si="4"/>
        <v>#DIV/0!</v>
      </c>
    </row>
    <row r="22" spans="1:22" ht="16.5" customHeight="1">
      <c r="A22" s="115">
        <v>9</v>
      </c>
      <c r="B22" s="112" t="s">
        <v>78</v>
      </c>
      <c r="C22" s="12">
        <v>1</v>
      </c>
      <c r="D22" s="12">
        <v>0</v>
      </c>
      <c r="E22" s="12">
        <v>0</v>
      </c>
      <c r="F22" s="12">
        <f t="shared" si="0"/>
        <v>0</v>
      </c>
      <c r="G22" s="12">
        <v>0</v>
      </c>
      <c r="H22" s="12">
        <v>0</v>
      </c>
      <c r="I22" s="12">
        <v>6</v>
      </c>
      <c r="J22" s="12">
        <v>3</v>
      </c>
      <c r="K22" s="66">
        <f t="shared" si="1"/>
        <v>0.5</v>
      </c>
      <c r="L22" s="67">
        <f t="shared" si="2"/>
        <v>0</v>
      </c>
      <c r="M22" s="12">
        <v>0</v>
      </c>
      <c r="N22" s="12">
        <v>0</v>
      </c>
      <c r="O22" s="12">
        <v>0</v>
      </c>
      <c r="P22" s="12">
        <v>0</v>
      </c>
      <c r="Q22" s="12">
        <v>0</v>
      </c>
      <c r="R22" s="12">
        <v>1</v>
      </c>
      <c r="S22" s="12">
        <v>4</v>
      </c>
      <c r="T22" s="12">
        <v>5</v>
      </c>
      <c r="U22" s="12">
        <f t="shared" si="3"/>
        <v>9</v>
      </c>
      <c r="V22" s="66">
        <f t="shared" si="4"/>
        <v>0.44444444444444442</v>
      </c>
    </row>
    <row r="23" spans="1:22" ht="16.5" customHeight="1">
      <c r="A23" s="109">
        <v>10</v>
      </c>
      <c r="B23" s="108" t="s">
        <v>79</v>
      </c>
      <c r="C23" s="12">
        <v>1</v>
      </c>
      <c r="D23" s="12">
        <v>0</v>
      </c>
      <c r="E23" s="12">
        <v>2</v>
      </c>
      <c r="F23" s="12">
        <f t="shared" si="0"/>
        <v>2</v>
      </c>
      <c r="G23" s="12">
        <v>0</v>
      </c>
      <c r="H23" s="12">
        <v>0</v>
      </c>
      <c r="I23" s="12">
        <v>5</v>
      </c>
      <c r="J23" s="12">
        <v>3</v>
      </c>
      <c r="K23" s="66">
        <f t="shared" si="1"/>
        <v>0.6</v>
      </c>
      <c r="L23" s="67">
        <f t="shared" si="2"/>
        <v>0</v>
      </c>
      <c r="M23" s="12">
        <v>0</v>
      </c>
      <c r="N23" s="12">
        <v>0</v>
      </c>
      <c r="O23" s="12">
        <v>0</v>
      </c>
      <c r="P23" s="12">
        <v>0</v>
      </c>
      <c r="Q23" s="12">
        <v>0</v>
      </c>
      <c r="R23" s="12">
        <v>1</v>
      </c>
      <c r="S23" s="12">
        <v>8</v>
      </c>
      <c r="T23" s="12">
        <v>7</v>
      </c>
      <c r="U23" s="12">
        <f t="shared" si="3"/>
        <v>15</v>
      </c>
      <c r="V23" s="66">
        <f t="shared" si="4"/>
        <v>0.53333333333333333</v>
      </c>
    </row>
    <row r="24" spans="1:22" ht="16.5" customHeight="1">
      <c r="A24" s="109">
        <v>13</v>
      </c>
      <c r="B24" s="108" t="s">
        <v>80</v>
      </c>
      <c r="C24" s="12">
        <v>0</v>
      </c>
      <c r="D24" s="12">
        <v>0</v>
      </c>
      <c r="E24" s="12">
        <v>0</v>
      </c>
      <c r="F24" s="12">
        <f t="shared" si="0"/>
        <v>0</v>
      </c>
      <c r="G24" s="12">
        <v>0</v>
      </c>
      <c r="H24" s="12">
        <v>0</v>
      </c>
      <c r="I24" s="12">
        <v>0</v>
      </c>
      <c r="J24" s="12">
        <v>0</v>
      </c>
      <c r="K24" s="66" t="e">
        <f t="shared" si="1"/>
        <v>#DIV/0!</v>
      </c>
      <c r="L24" s="67" t="e">
        <f t="shared" si="2"/>
        <v>#DIV/0!</v>
      </c>
      <c r="M24" s="12">
        <v>0</v>
      </c>
      <c r="N24" s="12">
        <v>0</v>
      </c>
      <c r="O24" s="12">
        <v>0</v>
      </c>
      <c r="P24" s="12">
        <v>0</v>
      </c>
      <c r="Q24" s="12">
        <v>0</v>
      </c>
      <c r="R24" s="12">
        <v>0</v>
      </c>
      <c r="S24" s="12">
        <v>0</v>
      </c>
      <c r="T24" s="12">
        <v>0</v>
      </c>
      <c r="U24" s="12">
        <f t="shared" si="3"/>
        <v>0</v>
      </c>
      <c r="V24" s="66" t="e">
        <f t="shared" si="4"/>
        <v>#DIV/0!</v>
      </c>
    </row>
    <row r="25" spans="1:22" ht="16.5" customHeight="1">
      <c r="A25" s="109">
        <v>16</v>
      </c>
      <c r="B25" s="108" t="s">
        <v>81</v>
      </c>
      <c r="C25" s="12">
        <v>0</v>
      </c>
      <c r="D25" s="12">
        <v>0</v>
      </c>
      <c r="E25" s="12">
        <v>0</v>
      </c>
      <c r="F25" s="12">
        <f t="shared" si="0"/>
        <v>0</v>
      </c>
      <c r="G25" s="12">
        <v>0</v>
      </c>
      <c r="H25" s="12">
        <v>0</v>
      </c>
      <c r="I25" s="12">
        <v>0</v>
      </c>
      <c r="J25" s="12">
        <v>0</v>
      </c>
      <c r="K25" s="66" t="e">
        <f t="shared" si="1"/>
        <v>#DIV/0!</v>
      </c>
      <c r="L25" s="67" t="e">
        <f t="shared" si="2"/>
        <v>#DIV/0!</v>
      </c>
      <c r="M25" s="12">
        <v>0</v>
      </c>
      <c r="N25" s="12">
        <v>0</v>
      </c>
      <c r="O25" s="12">
        <v>0</v>
      </c>
      <c r="P25" s="12">
        <v>0</v>
      </c>
      <c r="Q25" s="12">
        <v>0</v>
      </c>
      <c r="R25" s="12">
        <v>0</v>
      </c>
      <c r="S25" s="12">
        <v>0</v>
      </c>
      <c r="T25" s="12">
        <v>0</v>
      </c>
      <c r="U25" s="12">
        <f t="shared" si="3"/>
        <v>0</v>
      </c>
      <c r="V25" s="66" t="e">
        <f t="shared" si="4"/>
        <v>#DIV/0!</v>
      </c>
    </row>
    <row r="26" spans="1:22" ht="16.5" customHeight="1">
      <c r="A26" s="109">
        <v>17</v>
      </c>
      <c r="B26" s="108" t="s">
        <v>82</v>
      </c>
      <c r="C26" s="12">
        <v>1</v>
      </c>
      <c r="D26" s="12">
        <v>0</v>
      </c>
      <c r="E26" s="12">
        <v>0</v>
      </c>
      <c r="F26" s="12">
        <f t="shared" si="0"/>
        <v>0</v>
      </c>
      <c r="G26" s="12">
        <v>0</v>
      </c>
      <c r="H26" s="12">
        <v>-2</v>
      </c>
      <c r="I26" s="12">
        <v>0</v>
      </c>
      <c r="J26" s="12">
        <v>0</v>
      </c>
      <c r="K26" s="66" t="e">
        <f t="shared" si="1"/>
        <v>#DIV/0!</v>
      </c>
      <c r="L26" s="67" t="e">
        <f t="shared" si="2"/>
        <v>#DIV/0!</v>
      </c>
      <c r="M26" s="12">
        <v>0</v>
      </c>
      <c r="N26" s="12">
        <v>0</v>
      </c>
      <c r="O26" s="12">
        <v>0</v>
      </c>
      <c r="P26" s="12">
        <v>0</v>
      </c>
      <c r="Q26" s="12">
        <v>0</v>
      </c>
      <c r="R26" s="12">
        <v>0</v>
      </c>
      <c r="S26" s="12">
        <v>1</v>
      </c>
      <c r="T26" s="12">
        <v>1</v>
      </c>
      <c r="U26" s="12">
        <f t="shared" si="3"/>
        <v>2</v>
      </c>
      <c r="V26" s="66">
        <f t="shared" si="4"/>
        <v>0.5</v>
      </c>
    </row>
    <row r="27" spans="1:22" ht="16.5" customHeight="1">
      <c r="A27" s="109">
        <v>18</v>
      </c>
      <c r="B27" s="108" t="s">
        <v>83</v>
      </c>
      <c r="C27" s="12">
        <v>0</v>
      </c>
      <c r="D27" s="12">
        <v>0</v>
      </c>
      <c r="E27" s="12">
        <v>0</v>
      </c>
      <c r="F27" s="12">
        <f t="shared" si="0"/>
        <v>0</v>
      </c>
      <c r="G27" s="12">
        <v>0</v>
      </c>
      <c r="H27" s="12">
        <v>0</v>
      </c>
      <c r="I27" s="12">
        <v>0</v>
      </c>
      <c r="J27" s="12">
        <v>0</v>
      </c>
      <c r="K27" s="66" t="e">
        <f t="shared" si="1"/>
        <v>#DIV/0!</v>
      </c>
      <c r="L27" s="67" t="e">
        <f t="shared" si="2"/>
        <v>#DIV/0!</v>
      </c>
      <c r="M27" s="12">
        <v>0</v>
      </c>
      <c r="N27" s="12">
        <v>0</v>
      </c>
      <c r="O27" s="12">
        <v>0</v>
      </c>
      <c r="P27" s="12">
        <v>0</v>
      </c>
      <c r="Q27" s="12">
        <v>0</v>
      </c>
      <c r="R27" s="12">
        <v>0</v>
      </c>
      <c r="S27" s="12">
        <v>0</v>
      </c>
      <c r="T27" s="12">
        <v>0</v>
      </c>
      <c r="U27" s="12">
        <f t="shared" si="3"/>
        <v>0</v>
      </c>
      <c r="V27" s="66" t="e">
        <f t="shared" si="4"/>
        <v>#DIV/0!</v>
      </c>
    </row>
    <row r="28" spans="1:22" ht="16.5" customHeight="1">
      <c r="A28" s="109">
        <v>19</v>
      </c>
      <c r="B28" s="108" t="s">
        <v>84</v>
      </c>
      <c r="C28" s="12">
        <v>1</v>
      </c>
      <c r="D28" s="12">
        <v>0</v>
      </c>
      <c r="E28" s="12">
        <v>0</v>
      </c>
      <c r="F28" s="12">
        <f t="shared" si="0"/>
        <v>0</v>
      </c>
      <c r="G28" s="12">
        <v>0</v>
      </c>
      <c r="H28" s="12">
        <v>-1</v>
      </c>
      <c r="I28" s="12">
        <v>1</v>
      </c>
      <c r="J28" s="12">
        <v>1</v>
      </c>
      <c r="K28" s="66">
        <f t="shared" si="1"/>
        <v>1</v>
      </c>
      <c r="L28" s="67">
        <f t="shared" si="2"/>
        <v>0</v>
      </c>
      <c r="M28" s="12">
        <v>0</v>
      </c>
      <c r="N28" s="12">
        <v>0</v>
      </c>
      <c r="O28" s="12">
        <v>0</v>
      </c>
      <c r="P28" s="12">
        <v>0</v>
      </c>
      <c r="Q28" s="12">
        <v>0</v>
      </c>
      <c r="R28" s="12">
        <v>1</v>
      </c>
      <c r="S28" s="12">
        <v>0</v>
      </c>
      <c r="T28" s="12">
        <v>0</v>
      </c>
      <c r="U28" s="12">
        <f t="shared" si="3"/>
        <v>0</v>
      </c>
      <c r="V28" s="66" t="e">
        <f t="shared" si="4"/>
        <v>#DIV/0!</v>
      </c>
    </row>
    <row r="29" spans="1:22" ht="16.5" customHeight="1">
      <c r="A29" s="109">
        <v>20</v>
      </c>
      <c r="B29" s="108" t="s">
        <v>85</v>
      </c>
      <c r="C29" s="12">
        <v>1</v>
      </c>
      <c r="D29" s="12">
        <v>0</v>
      </c>
      <c r="E29" s="12">
        <v>0</v>
      </c>
      <c r="F29" s="12">
        <f t="shared" si="0"/>
        <v>0</v>
      </c>
      <c r="G29" s="12">
        <v>0</v>
      </c>
      <c r="H29" s="12">
        <v>-4</v>
      </c>
      <c r="I29" s="12">
        <v>0</v>
      </c>
      <c r="J29" s="12">
        <v>0</v>
      </c>
      <c r="K29" s="66" t="e">
        <f t="shared" si="1"/>
        <v>#DIV/0!</v>
      </c>
      <c r="L29" s="67" t="e">
        <f t="shared" si="2"/>
        <v>#DIV/0!</v>
      </c>
      <c r="M29" s="12">
        <v>0</v>
      </c>
      <c r="N29" s="12">
        <v>0</v>
      </c>
      <c r="O29" s="12">
        <v>0</v>
      </c>
      <c r="P29" s="12">
        <v>0</v>
      </c>
      <c r="Q29" s="12">
        <v>0</v>
      </c>
      <c r="R29" s="12">
        <v>1</v>
      </c>
      <c r="S29" s="12">
        <v>0</v>
      </c>
      <c r="T29" s="12">
        <v>0</v>
      </c>
      <c r="U29" s="12">
        <f t="shared" si="3"/>
        <v>0</v>
      </c>
      <c r="V29" s="66" t="e">
        <f t="shared" si="4"/>
        <v>#DIV/0!</v>
      </c>
    </row>
    <row r="30" spans="1:22" ht="16.5" customHeight="1">
      <c r="A30" s="109">
        <v>21</v>
      </c>
      <c r="B30" s="108" t="s">
        <v>86</v>
      </c>
      <c r="C30" s="12">
        <v>1</v>
      </c>
      <c r="D30" s="12">
        <v>2</v>
      </c>
      <c r="E30" s="12">
        <v>0</v>
      </c>
      <c r="F30" s="12">
        <f t="shared" si="0"/>
        <v>2</v>
      </c>
      <c r="G30" s="12">
        <v>0</v>
      </c>
      <c r="H30" s="12">
        <v>0</v>
      </c>
      <c r="I30" s="12">
        <v>4</v>
      </c>
      <c r="J30" s="12">
        <v>3</v>
      </c>
      <c r="K30" s="66">
        <f t="shared" si="1"/>
        <v>0.75</v>
      </c>
      <c r="L30" s="67">
        <f t="shared" si="2"/>
        <v>0.66666666666666663</v>
      </c>
      <c r="M30" s="12">
        <v>1</v>
      </c>
      <c r="N30" s="12">
        <v>0</v>
      </c>
      <c r="O30" s="12">
        <v>0</v>
      </c>
      <c r="P30" s="12">
        <v>0</v>
      </c>
      <c r="Q30" s="12">
        <v>0</v>
      </c>
      <c r="R30" s="12">
        <v>1</v>
      </c>
      <c r="S30" s="12">
        <v>4</v>
      </c>
      <c r="T30" s="12">
        <v>0</v>
      </c>
      <c r="U30" s="12">
        <f t="shared" si="3"/>
        <v>4</v>
      </c>
      <c r="V30" s="66">
        <f t="shared" si="4"/>
        <v>1</v>
      </c>
    </row>
    <row r="31" spans="1:22" ht="16.5" customHeight="1">
      <c r="A31" s="109">
        <v>22</v>
      </c>
      <c r="B31" s="108" t="s">
        <v>87</v>
      </c>
      <c r="C31" s="12">
        <v>1</v>
      </c>
      <c r="D31" s="12">
        <v>0</v>
      </c>
      <c r="E31" s="12">
        <v>0</v>
      </c>
      <c r="F31" s="12">
        <f t="shared" si="0"/>
        <v>0</v>
      </c>
      <c r="G31" s="12">
        <v>0</v>
      </c>
      <c r="H31" s="12">
        <v>-2</v>
      </c>
      <c r="I31" s="12">
        <v>4</v>
      </c>
      <c r="J31" s="12">
        <v>2</v>
      </c>
      <c r="K31" s="66">
        <f t="shared" si="1"/>
        <v>0.5</v>
      </c>
      <c r="L31" s="67">
        <f t="shared" si="2"/>
        <v>0</v>
      </c>
      <c r="M31" s="12">
        <v>0</v>
      </c>
      <c r="N31" s="12">
        <v>0</v>
      </c>
      <c r="O31" s="12">
        <v>0</v>
      </c>
      <c r="P31" s="12">
        <v>0</v>
      </c>
      <c r="Q31" s="12">
        <v>0</v>
      </c>
      <c r="R31" s="12">
        <v>3</v>
      </c>
      <c r="S31" s="12">
        <v>0</v>
      </c>
      <c r="T31" s="12">
        <v>0</v>
      </c>
      <c r="U31" s="12">
        <f t="shared" si="3"/>
        <v>0</v>
      </c>
      <c r="V31" s="66" t="e">
        <f t="shared" si="4"/>
        <v>#DIV/0!</v>
      </c>
    </row>
    <row r="32" spans="1:22" ht="16.5" customHeight="1">
      <c r="A32" s="109">
        <v>23</v>
      </c>
      <c r="B32" s="108" t="s">
        <v>88</v>
      </c>
      <c r="C32" s="12">
        <v>1</v>
      </c>
      <c r="D32" s="12">
        <v>0</v>
      </c>
      <c r="E32" s="12">
        <v>0</v>
      </c>
      <c r="F32" s="12">
        <f t="shared" si="0"/>
        <v>0</v>
      </c>
      <c r="G32" s="12">
        <v>0</v>
      </c>
      <c r="H32" s="12">
        <v>0</v>
      </c>
      <c r="I32" s="12">
        <v>5</v>
      </c>
      <c r="J32" s="12">
        <v>2</v>
      </c>
      <c r="K32" s="66">
        <f t="shared" si="1"/>
        <v>0.4</v>
      </c>
      <c r="L32" s="67">
        <f t="shared" si="2"/>
        <v>0</v>
      </c>
      <c r="M32" s="12">
        <v>0</v>
      </c>
      <c r="N32" s="12">
        <v>0</v>
      </c>
      <c r="O32" s="12">
        <v>0</v>
      </c>
      <c r="P32" s="12">
        <v>0</v>
      </c>
      <c r="Q32" s="12">
        <v>0</v>
      </c>
      <c r="R32" s="12">
        <v>0</v>
      </c>
      <c r="S32" s="12">
        <v>1</v>
      </c>
      <c r="T32" s="12">
        <v>0</v>
      </c>
      <c r="U32" s="12">
        <f t="shared" si="3"/>
        <v>1</v>
      </c>
      <c r="V32" s="66">
        <f t="shared" si="4"/>
        <v>1</v>
      </c>
    </row>
    <row r="33" spans="1:22" ht="16.5" customHeight="1">
      <c r="A33" s="109">
        <v>25</v>
      </c>
      <c r="B33" s="108" t="s">
        <v>89</v>
      </c>
      <c r="C33" s="12">
        <v>1</v>
      </c>
      <c r="D33" s="12">
        <v>0</v>
      </c>
      <c r="E33" s="12">
        <v>0</v>
      </c>
      <c r="F33" s="12">
        <f t="shared" si="0"/>
        <v>0</v>
      </c>
      <c r="G33" s="12">
        <v>15</v>
      </c>
      <c r="H33" s="12">
        <v>-1</v>
      </c>
      <c r="I33" s="12">
        <v>1</v>
      </c>
      <c r="J33" s="12">
        <v>1</v>
      </c>
      <c r="K33" s="66">
        <f t="shared" si="1"/>
        <v>1</v>
      </c>
      <c r="L33" s="67">
        <f t="shared" si="2"/>
        <v>0</v>
      </c>
      <c r="M33" s="12">
        <v>0</v>
      </c>
      <c r="N33" s="12">
        <v>0</v>
      </c>
      <c r="O33" s="12">
        <v>0</v>
      </c>
      <c r="P33" s="12">
        <v>0</v>
      </c>
      <c r="Q33" s="12">
        <v>0</v>
      </c>
      <c r="R33" s="12">
        <v>1</v>
      </c>
      <c r="S33" s="12">
        <v>0</v>
      </c>
      <c r="T33" s="12">
        <v>0</v>
      </c>
      <c r="U33" s="12">
        <f t="shared" si="3"/>
        <v>0</v>
      </c>
      <c r="V33" s="66" t="e">
        <f t="shared" si="4"/>
        <v>#DIV/0!</v>
      </c>
    </row>
    <row r="34" spans="1:22" ht="16.5" customHeight="1">
      <c r="A34" s="109">
        <v>26</v>
      </c>
      <c r="B34" s="108" t="s">
        <v>90</v>
      </c>
      <c r="C34" s="12">
        <v>0</v>
      </c>
      <c r="D34" s="12">
        <v>0</v>
      </c>
      <c r="E34" s="12">
        <v>0</v>
      </c>
      <c r="F34" s="12">
        <f t="shared" si="0"/>
        <v>0</v>
      </c>
      <c r="G34" s="12">
        <v>0</v>
      </c>
      <c r="H34" s="12">
        <v>0</v>
      </c>
      <c r="I34" s="12">
        <v>0</v>
      </c>
      <c r="J34" s="12">
        <v>0</v>
      </c>
      <c r="K34" s="66" t="e">
        <f t="shared" si="1"/>
        <v>#DIV/0!</v>
      </c>
      <c r="L34" s="67" t="e">
        <f t="shared" si="2"/>
        <v>#DIV/0!</v>
      </c>
      <c r="M34" s="12">
        <v>0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 s="12">
        <f t="shared" si="3"/>
        <v>0</v>
      </c>
      <c r="V34" s="66" t="e">
        <f t="shared" si="4"/>
        <v>#DIV/0!</v>
      </c>
    </row>
    <row r="35" spans="1:22" ht="16.5" customHeight="1">
      <c r="A35" s="109">
        <v>27</v>
      </c>
      <c r="B35" s="108" t="s">
        <v>91</v>
      </c>
      <c r="C35" s="12">
        <v>1</v>
      </c>
      <c r="D35" s="12">
        <v>1</v>
      </c>
      <c r="E35" s="12">
        <v>0</v>
      </c>
      <c r="F35" s="12">
        <f t="shared" si="0"/>
        <v>1</v>
      </c>
      <c r="G35" s="12">
        <v>0</v>
      </c>
      <c r="H35" s="12">
        <v>0</v>
      </c>
      <c r="I35" s="12">
        <v>4</v>
      </c>
      <c r="J35" s="12">
        <v>2</v>
      </c>
      <c r="K35" s="66">
        <f t="shared" si="1"/>
        <v>0.5</v>
      </c>
      <c r="L35" s="67">
        <f t="shared" si="2"/>
        <v>0.5</v>
      </c>
      <c r="M35" s="12">
        <v>1</v>
      </c>
      <c r="N35" s="12">
        <v>0</v>
      </c>
      <c r="O35" s="12">
        <v>0</v>
      </c>
      <c r="P35" s="12">
        <v>0</v>
      </c>
      <c r="Q35" s="12">
        <v>0</v>
      </c>
      <c r="R35" s="12">
        <v>0</v>
      </c>
      <c r="S35" s="12">
        <v>0</v>
      </c>
      <c r="T35" s="12">
        <v>0</v>
      </c>
      <c r="U35" s="12">
        <f t="shared" si="3"/>
        <v>0</v>
      </c>
      <c r="V35" s="66" t="e">
        <f t="shared" si="4"/>
        <v>#DIV/0!</v>
      </c>
    </row>
    <row r="36" spans="1:22" ht="16.5" customHeight="1">
      <c r="A36" s="109">
        <v>41</v>
      </c>
      <c r="B36" s="108" t="s">
        <v>92</v>
      </c>
      <c r="C36" s="12">
        <v>1</v>
      </c>
      <c r="D36" s="12">
        <v>0</v>
      </c>
      <c r="E36" s="12">
        <v>1</v>
      </c>
      <c r="F36" s="12">
        <f t="shared" si="0"/>
        <v>1</v>
      </c>
      <c r="G36" s="12">
        <v>0</v>
      </c>
      <c r="H36" s="12">
        <v>-1</v>
      </c>
      <c r="I36" s="12">
        <v>7</v>
      </c>
      <c r="J36" s="12">
        <v>4</v>
      </c>
      <c r="K36" s="66">
        <f t="shared" si="1"/>
        <v>0.5714285714285714</v>
      </c>
      <c r="L36" s="67">
        <f t="shared" si="2"/>
        <v>0</v>
      </c>
      <c r="M36" s="12">
        <v>0</v>
      </c>
      <c r="N36" s="12">
        <v>0</v>
      </c>
      <c r="O36" s="12">
        <v>0</v>
      </c>
      <c r="P36" s="12">
        <v>0</v>
      </c>
      <c r="Q36" s="12">
        <v>0</v>
      </c>
      <c r="R36" s="12">
        <v>3</v>
      </c>
      <c r="S36" s="12">
        <v>0</v>
      </c>
      <c r="T36" s="12">
        <v>0</v>
      </c>
      <c r="U36" s="12">
        <f t="shared" si="3"/>
        <v>0</v>
      </c>
      <c r="V36" s="66" t="e">
        <f t="shared" si="4"/>
        <v>#DIV/0!</v>
      </c>
    </row>
    <row r="37" spans="1:22" ht="16.5" customHeight="1">
      <c r="A37" s="109">
        <v>42</v>
      </c>
      <c r="B37" s="108" t="s">
        <v>93</v>
      </c>
      <c r="C37" s="12">
        <v>1</v>
      </c>
      <c r="D37" s="12">
        <v>0</v>
      </c>
      <c r="E37" s="12">
        <v>0</v>
      </c>
      <c r="F37" s="12">
        <f t="shared" si="0"/>
        <v>0</v>
      </c>
      <c r="G37" s="12">
        <v>4</v>
      </c>
      <c r="H37" s="12">
        <v>-4</v>
      </c>
      <c r="I37" s="12">
        <v>3</v>
      </c>
      <c r="J37" s="12">
        <v>1</v>
      </c>
      <c r="K37" s="66">
        <f t="shared" si="1"/>
        <v>0.33333333333333331</v>
      </c>
      <c r="L37" s="67">
        <f t="shared" si="2"/>
        <v>0</v>
      </c>
      <c r="M37" s="12">
        <v>0</v>
      </c>
      <c r="N37" s="12">
        <v>0</v>
      </c>
      <c r="O37" s="12">
        <v>0</v>
      </c>
      <c r="P37" s="12">
        <v>0</v>
      </c>
      <c r="Q37" s="12">
        <v>0</v>
      </c>
      <c r="R37" s="12">
        <v>1</v>
      </c>
      <c r="S37" s="12">
        <v>3</v>
      </c>
      <c r="T37" s="12">
        <v>4</v>
      </c>
      <c r="U37" s="12">
        <f t="shared" si="3"/>
        <v>7</v>
      </c>
      <c r="V37" s="66">
        <f t="shared" si="4"/>
        <v>0.42857142857142855</v>
      </c>
    </row>
    <row r="38" spans="1:22" ht="16.5" customHeight="1">
      <c r="A38" s="109">
        <v>44</v>
      </c>
      <c r="B38" s="108" t="s">
        <v>94</v>
      </c>
      <c r="C38" s="12">
        <v>0</v>
      </c>
      <c r="D38" s="12">
        <v>0</v>
      </c>
      <c r="E38" s="12">
        <v>0</v>
      </c>
      <c r="F38" s="12">
        <f t="shared" si="0"/>
        <v>0</v>
      </c>
      <c r="G38" s="12">
        <v>0</v>
      </c>
      <c r="H38" s="12">
        <v>0</v>
      </c>
      <c r="I38" s="12">
        <v>0</v>
      </c>
      <c r="J38" s="12">
        <v>0</v>
      </c>
      <c r="K38" s="66" t="e">
        <f t="shared" si="1"/>
        <v>#DIV/0!</v>
      </c>
      <c r="L38" s="67" t="e">
        <f t="shared" si="2"/>
        <v>#DIV/0!</v>
      </c>
      <c r="M38" s="12">
        <v>0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 s="12">
        <f t="shared" si="3"/>
        <v>0</v>
      </c>
      <c r="V38" s="66" t="e">
        <f t="shared" si="4"/>
        <v>#DIV/0!</v>
      </c>
    </row>
    <row r="39" spans="1:22" ht="16.5" customHeight="1">
      <c r="A39" s="115">
        <v>72</v>
      </c>
      <c r="B39" s="108" t="s">
        <v>95</v>
      </c>
      <c r="C39" s="12">
        <v>0</v>
      </c>
      <c r="D39" s="12">
        <v>0</v>
      </c>
      <c r="E39" s="12">
        <v>0</v>
      </c>
      <c r="F39" s="12">
        <f>SUM(D39:E39)</f>
        <v>0</v>
      </c>
      <c r="G39" s="12">
        <v>0</v>
      </c>
      <c r="H39" s="12">
        <v>0</v>
      </c>
      <c r="I39" s="12">
        <v>0</v>
      </c>
      <c r="J39" s="12">
        <v>0</v>
      </c>
      <c r="K39" s="66" t="e">
        <f>(J39/I39)</f>
        <v>#DIV/0!</v>
      </c>
      <c r="L39" s="67" t="e">
        <f>(D39/J39)</f>
        <v>#DIV/0!</v>
      </c>
      <c r="M39" s="12">
        <v>0</v>
      </c>
      <c r="N39" s="12">
        <v>0</v>
      </c>
      <c r="O39" s="12">
        <v>0</v>
      </c>
      <c r="P39" s="12">
        <v>0</v>
      </c>
      <c r="Q39" s="12">
        <v>0</v>
      </c>
      <c r="R39" s="12">
        <v>0</v>
      </c>
      <c r="S39" s="12">
        <v>0</v>
      </c>
      <c r="T39" s="12">
        <v>0</v>
      </c>
      <c r="U39" s="12">
        <f t="shared" si="3"/>
        <v>0</v>
      </c>
      <c r="V39" s="66" t="e">
        <f>S39/(S39+T39)</f>
        <v>#DIV/0!</v>
      </c>
    </row>
    <row r="40" spans="1:22" ht="16.5" customHeight="1">
      <c r="A40" s="88"/>
      <c r="B40" s="88" t="s">
        <v>54</v>
      </c>
      <c r="C40" s="12">
        <v>0</v>
      </c>
      <c r="D40" s="12">
        <v>0</v>
      </c>
      <c r="E40" s="12">
        <v>0</v>
      </c>
      <c r="F40" s="12">
        <f t="shared" si="0"/>
        <v>0</v>
      </c>
      <c r="G40" s="12">
        <v>0</v>
      </c>
      <c r="H40" s="12">
        <v>0</v>
      </c>
      <c r="I40" s="12">
        <v>0</v>
      </c>
      <c r="J40" s="12">
        <v>0</v>
      </c>
      <c r="K40" s="66" t="e">
        <f t="shared" si="1"/>
        <v>#DIV/0!</v>
      </c>
      <c r="L40" s="67" t="e">
        <f t="shared" si="2"/>
        <v>#DIV/0!</v>
      </c>
      <c r="M40" s="12">
        <v>0</v>
      </c>
      <c r="N40" s="12">
        <v>0</v>
      </c>
      <c r="O40" s="12">
        <v>0</v>
      </c>
      <c r="P40" s="12">
        <v>0</v>
      </c>
      <c r="Q40" s="12">
        <v>0</v>
      </c>
      <c r="R40" s="12">
        <v>0</v>
      </c>
      <c r="S40" s="12">
        <v>0</v>
      </c>
      <c r="T40" s="12">
        <v>0</v>
      </c>
      <c r="U40" s="12">
        <f t="shared" si="3"/>
        <v>0</v>
      </c>
      <c r="V40" s="66" t="e">
        <f t="shared" si="4"/>
        <v>#DIV/0!</v>
      </c>
    </row>
    <row r="41" spans="1:22" ht="16.5" customHeight="1">
      <c r="A41" s="88"/>
      <c r="B41" s="88"/>
      <c r="C41" s="12"/>
      <c r="D41" s="12"/>
      <c r="E41" s="12"/>
      <c r="F41" s="12"/>
      <c r="G41" s="12"/>
      <c r="H41" s="12"/>
      <c r="I41" s="12"/>
      <c r="J41" s="12"/>
      <c r="K41" s="66"/>
      <c r="L41" s="67"/>
      <c r="M41" s="12"/>
      <c r="N41" s="12"/>
      <c r="O41" s="12"/>
      <c r="P41" s="12"/>
      <c r="Q41" s="12"/>
      <c r="R41" s="12"/>
      <c r="S41" s="12"/>
      <c r="T41" s="12"/>
      <c r="U41" s="12"/>
      <c r="V41" s="66"/>
    </row>
    <row r="42" spans="1:22" ht="16.5" customHeight="1">
      <c r="A42" s="16"/>
      <c r="B42" s="16" t="s">
        <v>14</v>
      </c>
      <c r="C42" s="17">
        <f>SUM(C16:C40)</f>
        <v>18</v>
      </c>
      <c r="D42" s="17">
        <f>SUM(D16:D40)</f>
        <v>3</v>
      </c>
      <c r="E42" s="17">
        <f>SUM(E17:E40)</f>
        <v>3</v>
      </c>
      <c r="F42" s="17">
        <f>SUM(F16:F40)</f>
        <v>6</v>
      </c>
      <c r="G42" s="17">
        <f>SUM(G16:G40)</f>
        <v>23</v>
      </c>
      <c r="H42" s="17">
        <f>SUM(H16:H40)</f>
        <v>-20</v>
      </c>
      <c r="I42" s="17">
        <f>SUM(I17:I40)</f>
        <v>49</v>
      </c>
      <c r="J42" s="17">
        <f>SUM(J17:J40)</f>
        <v>29</v>
      </c>
      <c r="K42" s="68">
        <f>(J42/I42)</f>
        <v>0.59183673469387754</v>
      </c>
      <c r="L42" s="69">
        <f>(D42/J42)</f>
        <v>0.10344827586206896</v>
      </c>
      <c r="M42" s="17">
        <f>SUM(M17:M40)</f>
        <v>2</v>
      </c>
      <c r="N42" s="17">
        <f>SUM(N17:N40)</f>
        <v>0</v>
      </c>
      <c r="O42" s="17">
        <f>SUM(O17:O40)</f>
        <v>0</v>
      </c>
      <c r="P42" s="17">
        <f>SUM(P17:P40)</f>
        <v>0</v>
      </c>
      <c r="Q42" s="17">
        <f>SUM(Q17:Q40)</f>
        <v>0</v>
      </c>
      <c r="R42" s="17">
        <f>SUM(R16:R40)</f>
        <v>18</v>
      </c>
      <c r="S42" s="17">
        <f>SUM(S17:S40)</f>
        <v>21</v>
      </c>
      <c r="T42" s="17">
        <f>SUM(T17:T40)</f>
        <v>17</v>
      </c>
      <c r="U42" s="17">
        <f>SUM(S42:T42)</f>
        <v>38</v>
      </c>
      <c r="V42" s="68">
        <f>S42/(S42+T42)</f>
        <v>0.55263157894736847</v>
      </c>
    </row>
    <row r="43" spans="1:22" ht="16.5" customHeight="1">
      <c r="A43" s="13"/>
      <c r="B43" s="16"/>
      <c r="C43" s="13"/>
      <c r="D43" s="13"/>
      <c r="E43" s="13"/>
      <c r="F43" s="13"/>
      <c r="G43" s="13"/>
      <c r="H43" s="13"/>
      <c r="I43" s="13"/>
      <c r="J43" s="13"/>
      <c r="K43" s="13"/>
      <c r="L43" s="13"/>
      <c r="M43" s="13"/>
      <c r="N43" s="13"/>
      <c r="O43" s="12"/>
      <c r="P43" s="12"/>
      <c r="Q43" s="13"/>
      <c r="R43" s="13"/>
      <c r="S43" s="13"/>
      <c r="T43" s="12"/>
      <c r="U43" s="13"/>
      <c r="V43" s="13"/>
    </row>
    <row r="44" spans="1:22" ht="16.5" customHeight="1">
      <c r="A44" s="13"/>
      <c r="B44" s="13"/>
      <c r="C44" s="13"/>
      <c r="D44" s="13"/>
      <c r="E44" s="13"/>
      <c r="F44" s="13"/>
      <c r="G44" s="13"/>
      <c r="H44" s="13"/>
      <c r="I44" s="13"/>
      <c r="J44" s="13"/>
      <c r="K44" s="13"/>
      <c r="L44" s="13"/>
      <c r="M44" s="13"/>
      <c r="N44" s="13"/>
      <c r="O44" s="12"/>
      <c r="P44" s="12"/>
      <c r="Q44" s="13"/>
      <c r="R44" s="13"/>
      <c r="S44" s="13"/>
      <c r="T44" s="12"/>
      <c r="U44" s="13"/>
      <c r="V44" s="13"/>
    </row>
    <row r="45" spans="1:22" ht="16.5" customHeight="1">
      <c r="A45" s="13"/>
      <c r="B45" s="16" t="s">
        <v>26</v>
      </c>
      <c r="C45" s="21" t="s">
        <v>27</v>
      </c>
      <c r="D45" s="21" t="s">
        <v>28</v>
      </c>
      <c r="E45" s="13"/>
      <c r="F45" s="21" t="s">
        <v>7</v>
      </c>
      <c r="G45" s="21" t="s">
        <v>9</v>
      </c>
      <c r="H45" s="13"/>
      <c r="I45" s="15"/>
      <c r="J45" s="21" t="s">
        <v>29</v>
      </c>
      <c r="K45" s="21" t="s">
        <v>30</v>
      </c>
      <c r="L45" s="15"/>
      <c r="M45" s="13"/>
      <c r="N45" s="21" t="s">
        <v>31</v>
      </c>
      <c r="O45" s="21" t="s">
        <v>30</v>
      </c>
      <c r="P45" s="21"/>
      <c r="Q45" s="21" t="s">
        <v>32</v>
      </c>
      <c r="R45" s="21" t="s">
        <v>33</v>
      </c>
      <c r="S45" s="21" t="s">
        <v>34</v>
      </c>
      <c r="T45" s="15"/>
      <c r="U45" s="13"/>
      <c r="V45" s="13"/>
    </row>
    <row r="46" spans="1:22" ht="16.5" customHeight="1">
      <c r="A46" s="13"/>
      <c r="B46" s="13"/>
      <c r="C46" s="12">
        <f>D42</f>
        <v>3</v>
      </c>
      <c r="D46" s="24">
        <f>C46/C12</f>
        <v>3</v>
      </c>
      <c r="E46" s="13"/>
      <c r="F46" s="12">
        <f>H12+I12</f>
        <v>6</v>
      </c>
      <c r="G46" s="24">
        <f>F46/C12</f>
        <v>6</v>
      </c>
      <c r="H46" s="13"/>
      <c r="I46" s="15"/>
      <c r="J46" s="12">
        <f>J42</f>
        <v>29</v>
      </c>
      <c r="K46" s="24">
        <f>J46/C12</f>
        <v>29</v>
      </c>
      <c r="L46" s="15"/>
      <c r="M46" s="13"/>
      <c r="N46" s="12">
        <f>E12</f>
        <v>46</v>
      </c>
      <c r="O46" s="24">
        <f>N46/C12</f>
        <v>46</v>
      </c>
      <c r="P46" s="24"/>
      <c r="Q46" s="12">
        <f>N42</f>
        <v>0</v>
      </c>
      <c r="R46" s="12">
        <v>0</v>
      </c>
      <c r="S46" s="12">
        <f>Q42</f>
        <v>0</v>
      </c>
      <c r="T46" s="15"/>
      <c r="U46" s="13"/>
      <c r="V46" s="13"/>
    </row>
    <row r="47" spans="1:22" ht="16.5" customHeight="1">
      <c r="A47" s="13"/>
      <c r="B47" s="13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2"/>
      <c r="P47" s="12"/>
      <c r="Q47" s="13"/>
      <c r="R47" s="13"/>
      <c r="S47" s="13"/>
      <c r="T47" s="12"/>
      <c r="U47" s="13"/>
      <c r="V47" s="13"/>
    </row>
    <row r="48" spans="1:22" ht="16.5" customHeight="1">
      <c r="A48" s="13"/>
      <c r="B48" s="13"/>
      <c r="C48" s="21" t="s">
        <v>35</v>
      </c>
      <c r="D48" s="13"/>
      <c r="E48" s="17"/>
      <c r="F48" s="41"/>
      <c r="G48" s="15"/>
      <c r="H48" s="13"/>
      <c r="I48" s="21" t="s">
        <v>36</v>
      </c>
      <c r="J48" s="13"/>
      <c r="K48" s="41"/>
      <c r="L48" s="15"/>
      <c r="M48" s="15"/>
      <c r="N48" s="15"/>
      <c r="O48" s="12"/>
      <c r="P48" s="12"/>
      <c r="Q48" s="13"/>
      <c r="R48" s="13"/>
      <c r="S48" s="13"/>
      <c r="T48" s="12"/>
      <c r="U48" s="13"/>
      <c r="V48" s="13"/>
    </row>
    <row r="49" spans="1:22" ht="16.5" customHeight="1">
      <c r="A49" s="13"/>
      <c r="B49" s="13"/>
      <c r="C49" s="13" t="s">
        <v>37</v>
      </c>
      <c r="D49" s="12">
        <f>M42</f>
        <v>2</v>
      </c>
      <c r="E49" s="13"/>
      <c r="F49" s="14"/>
      <c r="G49" s="15"/>
      <c r="H49" s="13"/>
      <c r="I49" s="43" t="s">
        <v>38</v>
      </c>
      <c r="J49" s="12">
        <v>2</v>
      </c>
      <c r="K49" s="15"/>
      <c r="L49" s="70"/>
      <c r="M49" s="15"/>
      <c r="N49" s="15"/>
      <c r="O49" s="12"/>
      <c r="P49" s="12"/>
      <c r="Q49" s="13"/>
      <c r="R49" s="13"/>
      <c r="S49" s="13"/>
      <c r="T49" s="12"/>
      <c r="U49" s="13"/>
      <c r="V49" s="13"/>
    </row>
    <row r="50" spans="1:22" ht="16.5" customHeight="1">
      <c r="A50" s="13"/>
      <c r="B50" s="13"/>
      <c r="C50" s="44" t="s">
        <v>39</v>
      </c>
      <c r="D50" s="65">
        <v>3</v>
      </c>
      <c r="E50" s="13"/>
      <c r="F50" s="45"/>
      <c r="G50" s="65"/>
      <c r="H50" s="13"/>
      <c r="I50" s="45" t="s">
        <v>39</v>
      </c>
      <c r="J50" s="65">
        <v>3</v>
      </c>
      <c r="K50" s="13"/>
      <c r="L50" s="13"/>
      <c r="M50" s="13"/>
      <c r="N50" s="13"/>
      <c r="O50" s="12"/>
      <c r="P50" s="12"/>
      <c r="Q50" s="13"/>
      <c r="R50" s="13"/>
      <c r="S50" s="13"/>
      <c r="T50" s="12"/>
      <c r="U50" s="13"/>
      <c r="V50" s="13"/>
    </row>
    <row r="51" spans="1:22" ht="16.5" customHeight="1">
      <c r="A51" s="13"/>
      <c r="B51" s="13"/>
      <c r="C51" s="16" t="s">
        <v>40</v>
      </c>
      <c r="D51" s="46">
        <f>(D49/D50)</f>
        <v>0.66666666666666663</v>
      </c>
      <c r="E51" s="13"/>
      <c r="F51" s="16"/>
      <c r="G51" s="46"/>
      <c r="H51" s="13"/>
      <c r="I51" s="16" t="s">
        <v>40</v>
      </c>
      <c r="J51" s="46">
        <f>(J49/J50)</f>
        <v>0.66666666666666663</v>
      </c>
      <c r="K51" s="13"/>
      <c r="L51" s="13"/>
      <c r="M51" s="13"/>
      <c r="N51" s="13"/>
      <c r="O51" s="12"/>
      <c r="P51" s="12"/>
      <c r="Q51" s="13"/>
      <c r="R51" s="13"/>
      <c r="S51" s="13"/>
      <c r="T51" s="12"/>
      <c r="U51" s="13"/>
      <c r="V51" s="13"/>
    </row>
  </sheetData>
  <mergeCells count="6">
    <mergeCell ref="S14:V14"/>
    <mergeCell ref="A14:B14"/>
    <mergeCell ref="A3:B3"/>
    <mergeCell ref="J1:K1"/>
    <mergeCell ref="J2:K2"/>
    <mergeCell ref="B1:D1"/>
  </mergeCells>
  <phoneticPr fontId="7" type="noConversion"/>
  <printOptions horizontalCentered="1" verticalCentered="1" gridLines="1"/>
  <pageMargins left="0.19685039370078741" right="0.19685039370078741" top="0.39370078740157483" bottom="0.19685039370078741" header="0.19685039370078741" footer="0"/>
  <headerFooter>
    <oddHeader>&amp;L&amp;"Arial,Bold"&amp;14RYERSON HOCKEY STATISTICS 2015-16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V51"/>
  <sheetViews>
    <sheetView showRuler="0" zoomScale="70" zoomScaleNormal="70" zoomScalePageLayoutView="70" workbookViewId="0">
      <selection activeCell="O4" sqref="O4:O12"/>
    </sheetView>
  </sheetViews>
  <sheetFormatPr baseColWidth="10" defaultColWidth="11.33203125" defaultRowHeight="16.5" customHeight="1" x14ac:dyDescent="0"/>
  <cols>
    <col min="1" max="1" width="8.83203125" style="1" customWidth="1"/>
    <col min="2" max="2" width="28.83203125" style="1" bestFit="1" customWidth="1"/>
    <col min="3" max="3" width="14.6640625" style="1" bestFit="1" customWidth="1"/>
    <col min="4" max="8" width="11.33203125" style="1"/>
    <col min="9" max="9" width="14.6640625" style="1" bestFit="1" customWidth="1"/>
    <col min="10" max="10" width="12.6640625" style="1" customWidth="1"/>
    <col min="11" max="16384" width="11.33203125" style="1"/>
  </cols>
  <sheetData>
    <row r="1" spans="1:22" ht="16.5" customHeight="1">
      <c r="A1" s="16" t="s">
        <v>57</v>
      </c>
      <c r="B1" s="1085" t="s">
        <v>104</v>
      </c>
      <c r="C1" s="1085"/>
      <c r="D1" s="1085"/>
      <c r="E1" s="16"/>
      <c r="F1" s="16"/>
      <c r="G1" s="16"/>
      <c r="H1" s="16"/>
      <c r="I1" s="16" t="s">
        <v>52</v>
      </c>
      <c r="J1" s="1085" t="s">
        <v>55</v>
      </c>
      <c r="K1" s="1085"/>
      <c r="L1" s="17">
        <f>D42</f>
        <v>5</v>
      </c>
      <c r="M1" s="13"/>
      <c r="N1" s="17"/>
      <c r="O1" s="12"/>
      <c r="P1" s="12"/>
      <c r="Q1" s="13"/>
      <c r="R1" s="13"/>
      <c r="S1" s="13"/>
      <c r="T1" s="12"/>
      <c r="U1" s="13"/>
      <c r="V1" s="13"/>
    </row>
    <row r="2" spans="1:22" ht="16.5" customHeight="1">
      <c r="A2" s="16"/>
      <c r="B2" s="16"/>
      <c r="C2" s="16"/>
      <c r="D2" s="16"/>
      <c r="E2" s="16"/>
      <c r="F2" s="16"/>
      <c r="G2" s="13"/>
      <c r="H2" s="16"/>
      <c r="I2" s="13"/>
      <c r="J2" s="1085"/>
      <c r="K2" s="1085"/>
      <c r="L2" s="17">
        <f>H12</f>
        <v>2</v>
      </c>
      <c r="M2" s="13"/>
      <c r="N2" s="17"/>
      <c r="O2" s="12"/>
      <c r="P2" s="12"/>
      <c r="Q2" s="13"/>
      <c r="R2" s="13"/>
      <c r="S2" s="13"/>
      <c r="T2" s="12"/>
      <c r="U2" s="12"/>
      <c r="V2" s="12"/>
    </row>
    <row r="3" spans="1:22" ht="16.5" customHeight="1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2"/>
      <c r="P3" s="12"/>
      <c r="Q3" s="13"/>
      <c r="R3" s="13"/>
      <c r="S3" s="13"/>
      <c r="T3" s="12"/>
      <c r="U3" s="12"/>
      <c r="V3" s="12"/>
    </row>
    <row r="4" spans="1:22" ht="16.5" customHeight="1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1" t="s">
        <v>53</v>
      </c>
      <c r="N4" s="21" t="s">
        <v>12</v>
      </c>
      <c r="O4" s="132" t="s">
        <v>19</v>
      </c>
      <c r="P4" s="15"/>
      <c r="Q4" s="15"/>
      <c r="R4" s="21"/>
      <c r="S4" s="21"/>
      <c r="T4" s="21"/>
      <c r="U4" s="12"/>
      <c r="V4" s="12"/>
    </row>
    <row r="5" spans="1:22" ht="16.5" customHeight="1">
      <c r="A5" s="109">
        <v>30</v>
      </c>
      <c r="B5" s="108" t="s">
        <v>69</v>
      </c>
      <c r="C5" s="24">
        <f>D5/60</f>
        <v>0</v>
      </c>
      <c r="D5" s="24">
        <v>0</v>
      </c>
      <c r="E5" s="12">
        <v>0</v>
      </c>
      <c r="F5" s="12">
        <v>0</v>
      </c>
      <c r="G5" s="25" t="e">
        <f>F5/E5</f>
        <v>#DIV/0!</v>
      </c>
      <c r="H5" s="12">
        <v>0</v>
      </c>
      <c r="I5" s="12">
        <v>0</v>
      </c>
      <c r="J5" s="24" t="e">
        <f>H5/C5</f>
        <v>#DIV/0!</v>
      </c>
      <c r="K5" s="12">
        <v>0</v>
      </c>
      <c r="L5" s="12">
        <v>0</v>
      </c>
      <c r="M5" s="14">
        <v>0</v>
      </c>
      <c r="N5" s="12">
        <v>0</v>
      </c>
      <c r="O5" s="91">
        <v>0</v>
      </c>
      <c r="P5" s="15"/>
      <c r="Q5" s="15"/>
      <c r="R5" s="12"/>
      <c r="S5" s="12"/>
      <c r="T5" s="12"/>
      <c r="U5" s="13"/>
      <c r="V5" s="13"/>
    </row>
    <row r="6" spans="1:22" ht="16.5" customHeight="1">
      <c r="A6" s="109">
        <v>28</v>
      </c>
      <c r="B6" s="108" t="s">
        <v>97</v>
      </c>
      <c r="C6" s="24">
        <f>D6/60</f>
        <v>0</v>
      </c>
      <c r="D6" s="24">
        <v>0</v>
      </c>
      <c r="E6" s="12">
        <v>0</v>
      </c>
      <c r="F6" s="12">
        <v>0</v>
      </c>
      <c r="G6" s="25" t="e">
        <f>F6/E6</f>
        <v>#DIV/0!</v>
      </c>
      <c r="H6" s="12">
        <v>0</v>
      </c>
      <c r="I6" s="12">
        <v>0</v>
      </c>
      <c r="J6" s="24" t="e">
        <f>H6/C6</f>
        <v>#DIV/0!</v>
      </c>
      <c r="K6" s="12">
        <v>0</v>
      </c>
      <c r="L6" s="12">
        <v>0</v>
      </c>
      <c r="M6" s="14">
        <v>0</v>
      </c>
      <c r="N6" s="12">
        <v>0</v>
      </c>
      <c r="O6" s="91">
        <v>0</v>
      </c>
      <c r="P6" s="15"/>
      <c r="Q6" s="15"/>
      <c r="R6" s="21"/>
      <c r="S6" s="21"/>
      <c r="T6" s="21"/>
      <c r="U6" s="13"/>
      <c r="V6" s="13"/>
    </row>
    <row r="7" spans="1:22" ht="16.5" customHeight="1">
      <c r="A7" s="109">
        <v>1</v>
      </c>
      <c r="B7" s="108" t="s">
        <v>96</v>
      </c>
      <c r="C7" s="24">
        <f>D7/60</f>
        <v>0</v>
      </c>
      <c r="D7" s="24">
        <v>0</v>
      </c>
      <c r="E7" s="12">
        <v>0</v>
      </c>
      <c r="F7" s="12">
        <v>0</v>
      </c>
      <c r="G7" s="25" t="e">
        <f>F7/E7</f>
        <v>#DIV/0!</v>
      </c>
      <c r="H7" s="12">
        <v>0</v>
      </c>
      <c r="I7" s="12">
        <v>0</v>
      </c>
      <c r="J7" s="24" t="e">
        <f>H7/C7</f>
        <v>#DIV/0!</v>
      </c>
      <c r="K7" s="12">
        <v>0</v>
      </c>
      <c r="L7" s="12">
        <v>0</v>
      </c>
      <c r="M7" s="14">
        <v>0</v>
      </c>
      <c r="N7" s="12">
        <v>0</v>
      </c>
      <c r="O7" s="91">
        <v>0</v>
      </c>
      <c r="P7" s="15"/>
      <c r="Q7" s="15"/>
      <c r="R7" s="12"/>
      <c r="S7" s="12"/>
      <c r="T7" s="12"/>
      <c r="U7" s="13"/>
      <c r="V7" s="13"/>
    </row>
    <row r="8" spans="1:22" ht="16.5" customHeight="1">
      <c r="A8" s="109">
        <v>29</v>
      </c>
      <c r="B8" s="108" t="s">
        <v>70</v>
      </c>
      <c r="C8" s="24">
        <f>D8/60</f>
        <v>1</v>
      </c>
      <c r="D8" s="24">
        <v>60</v>
      </c>
      <c r="E8" s="12">
        <v>41</v>
      </c>
      <c r="F8" s="12">
        <v>39</v>
      </c>
      <c r="G8" s="25">
        <f>F8/E8</f>
        <v>0.95121951219512191</v>
      </c>
      <c r="H8" s="12">
        <v>2</v>
      </c>
      <c r="I8" s="12">
        <v>0</v>
      </c>
      <c r="J8" s="24">
        <f>H8/C8</f>
        <v>2</v>
      </c>
      <c r="K8" s="12">
        <v>1</v>
      </c>
      <c r="L8" s="12">
        <v>0</v>
      </c>
      <c r="M8" s="14">
        <v>0</v>
      </c>
      <c r="N8" s="12">
        <v>0</v>
      </c>
      <c r="O8" s="91">
        <v>0</v>
      </c>
      <c r="P8" s="15"/>
      <c r="Q8" s="15"/>
      <c r="R8" s="12"/>
      <c r="S8" s="12"/>
      <c r="T8" s="12"/>
      <c r="U8" s="13"/>
      <c r="V8" s="13"/>
    </row>
    <row r="9" spans="1:22" ht="16.5" customHeight="1">
      <c r="A9" s="115">
        <v>31</v>
      </c>
      <c r="B9" s="112" t="s">
        <v>71</v>
      </c>
      <c r="C9" s="24">
        <f>D9/60</f>
        <v>0</v>
      </c>
      <c r="D9" s="24">
        <v>0</v>
      </c>
      <c r="E9" s="12">
        <v>0</v>
      </c>
      <c r="F9" s="12">
        <v>0</v>
      </c>
      <c r="G9" s="25" t="e">
        <f>F9/E9</f>
        <v>#DIV/0!</v>
      </c>
      <c r="H9" s="12">
        <v>0</v>
      </c>
      <c r="I9" s="12">
        <v>0</v>
      </c>
      <c r="J9" s="24" t="e">
        <f>H9/C9</f>
        <v>#DIV/0!</v>
      </c>
      <c r="K9" s="12">
        <v>0</v>
      </c>
      <c r="L9" s="12">
        <v>0</v>
      </c>
      <c r="M9" s="14">
        <v>0</v>
      </c>
      <c r="N9" s="12">
        <v>0</v>
      </c>
      <c r="O9" s="91">
        <v>0</v>
      </c>
      <c r="P9" s="15"/>
      <c r="Q9" s="15"/>
      <c r="R9" s="65"/>
      <c r="S9" s="65"/>
      <c r="T9" s="65"/>
      <c r="U9" s="13"/>
      <c r="V9" s="13"/>
    </row>
    <row r="10" spans="1:22" ht="16.5" customHeight="1">
      <c r="A10" s="115"/>
      <c r="B10" s="112" t="s">
        <v>105</v>
      </c>
      <c r="C10" s="24"/>
      <c r="D10" s="24"/>
      <c r="E10" s="12"/>
      <c r="F10" s="12"/>
      <c r="G10" s="25"/>
      <c r="H10" s="12"/>
      <c r="I10" s="12"/>
      <c r="J10" s="24"/>
      <c r="K10" s="12"/>
      <c r="L10" s="12"/>
      <c r="M10" s="12"/>
      <c r="N10" s="12"/>
      <c r="O10" s="15"/>
      <c r="P10" s="15"/>
      <c r="Q10" s="15"/>
      <c r="R10" s="65"/>
      <c r="S10" s="65"/>
      <c r="T10" s="65"/>
      <c r="U10" s="13"/>
      <c r="V10" s="13"/>
    </row>
    <row r="11" spans="1:22" ht="16.5" customHeight="1">
      <c r="A11" s="115"/>
      <c r="B11" s="112"/>
      <c r="C11" s="24"/>
      <c r="D11" s="24"/>
      <c r="E11" s="12"/>
      <c r="F11" s="12"/>
      <c r="G11" s="25"/>
      <c r="H11" s="12"/>
      <c r="I11" s="12"/>
      <c r="J11" s="24"/>
      <c r="K11" s="12"/>
      <c r="L11" s="12"/>
      <c r="M11" s="12"/>
      <c r="N11" s="12"/>
      <c r="O11" s="15"/>
      <c r="P11" s="15"/>
      <c r="Q11" s="15"/>
      <c r="R11" s="65"/>
      <c r="S11" s="65"/>
      <c r="T11" s="65"/>
      <c r="U11" s="13"/>
      <c r="V11" s="13"/>
    </row>
    <row r="12" spans="1:22" ht="16.5" customHeight="1">
      <c r="A12" s="13"/>
      <c r="B12" s="16" t="s">
        <v>14</v>
      </c>
      <c r="C12" s="26">
        <f>D12/60</f>
        <v>1</v>
      </c>
      <c r="D12" s="26">
        <f>SUM(D5:D9)</f>
        <v>60</v>
      </c>
      <c r="E12" s="17">
        <f>SUM(E6:E9)</f>
        <v>41</v>
      </c>
      <c r="F12" s="17">
        <f>SUM(F6:F8)</f>
        <v>39</v>
      </c>
      <c r="G12" s="27">
        <f>F12/E12</f>
        <v>0.95121951219512191</v>
      </c>
      <c r="H12" s="17">
        <f>SUM(H5:H8)</f>
        <v>2</v>
      </c>
      <c r="I12" s="17">
        <f>SUM(I6:I8)</f>
        <v>0</v>
      </c>
      <c r="J12" s="26">
        <f>H12/C12</f>
        <v>2</v>
      </c>
      <c r="K12" s="17">
        <f>SUM(K6:K8)</f>
        <v>1</v>
      </c>
      <c r="L12" s="17">
        <f>SUM(L5:L8)</f>
        <v>0</v>
      </c>
      <c r="M12" s="17">
        <f>SUM(N6:N7)</f>
        <v>0</v>
      </c>
      <c r="N12" s="17">
        <f>SUM(R5:R7)</f>
        <v>0</v>
      </c>
      <c r="O12" s="130">
        <f>SUM(O5:O9)</f>
        <v>0</v>
      </c>
      <c r="P12" s="15"/>
      <c r="Q12" s="15"/>
      <c r="R12" s="12"/>
      <c r="S12" s="12"/>
      <c r="T12" s="12"/>
      <c r="U12" s="13"/>
      <c r="V12" s="13"/>
    </row>
    <row r="13" spans="1:22" ht="16.5" customHeight="1">
      <c r="A13" s="13"/>
      <c r="B13" s="15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2"/>
      <c r="P13" s="12"/>
      <c r="Q13" s="13"/>
      <c r="R13" s="13"/>
      <c r="S13" s="13"/>
      <c r="T13" s="12"/>
      <c r="U13" s="13"/>
      <c r="V13" s="13"/>
    </row>
    <row r="14" spans="1:22" ht="16.5" customHeight="1">
      <c r="A14" s="1129" t="s">
        <v>15</v>
      </c>
      <c r="B14" s="1129"/>
      <c r="C14" s="13"/>
      <c r="D14" s="13"/>
      <c r="E14" s="13"/>
      <c r="F14" s="13"/>
      <c r="G14" s="13"/>
      <c r="H14" s="13"/>
      <c r="I14" s="17" t="s">
        <v>58</v>
      </c>
      <c r="J14" s="13"/>
      <c r="K14" s="17" t="s">
        <v>59</v>
      </c>
      <c r="L14" s="17" t="s">
        <v>60</v>
      </c>
      <c r="M14" s="13"/>
      <c r="N14" s="13"/>
      <c r="O14" s="12"/>
      <c r="P14" s="12"/>
      <c r="Q14" s="13"/>
      <c r="R14" s="13"/>
      <c r="S14" s="1128" t="s">
        <v>47</v>
      </c>
      <c r="T14" s="1128"/>
      <c r="U14" s="1128"/>
      <c r="V14" s="1128"/>
    </row>
    <row r="15" spans="1:22" ht="16.5" customHeight="1">
      <c r="A15" s="11" t="s">
        <v>1</v>
      </c>
      <c r="B15" s="11" t="s">
        <v>2</v>
      </c>
      <c r="C15" s="21" t="s">
        <v>16</v>
      </c>
      <c r="D15" s="21" t="s">
        <v>3</v>
      </c>
      <c r="E15" s="21" t="s">
        <v>17</v>
      </c>
      <c r="F15" s="21" t="s">
        <v>18</v>
      </c>
      <c r="G15" s="21" t="s">
        <v>19</v>
      </c>
      <c r="H15" s="31" t="s">
        <v>20</v>
      </c>
      <c r="I15" s="21" t="s">
        <v>61</v>
      </c>
      <c r="J15" s="21" t="s">
        <v>4</v>
      </c>
      <c r="K15" s="21" t="s">
        <v>62</v>
      </c>
      <c r="L15" s="21" t="s">
        <v>62</v>
      </c>
      <c r="M15" s="21" t="s">
        <v>21</v>
      </c>
      <c r="N15" s="21" t="s">
        <v>22</v>
      </c>
      <c r="O15" s="21" t="s">
        <v>23</v>
      </c>
      <c r="P15" s="21" t="s">
        <v>48</v>
      </c>
      <c r="Q15" s="21" t="s">
        <v>8</v>
      </c>
      <c r="R15" s="21" t="s">
        <v>24</v>
      </c>
      <c r="S15" s="21" t="s">
        <v>10</v>
      </c>
      <c r="T15" s="21" t="s">
        <v>11</v>
      </c>
      <c r="U15" s="21" t="s">
        <v>25</v>
      </c>
      <c r="V15" s="21" t="s">
        <v>6</v>
      </c>
    </row>
    <row r="16" spans="1:22" ht="16.5" customHeight="1">
      <c r="A16" s="109">
        <v>2</v>
      </c>
      <c r="B16" s="108" t="s">
        <v>72</v>
      </c>
      <c r="C16" s="12">
        <v>0</v>
      </c>
      <c r="D16" s="12">
        <v>0</v>
      </c>
      <c r="E16" s="12">
        <v>0</v>
      </c>
      <c r="F16" s="12">
        <f>SUM(D16:E16)</f>
        <v>0</v>
      </c>
      <c r="G16" s="12">
        <v>0</v>
      </c>
      <c r="H16" s="12">
        <v>0</v>
      </c>
      <c r="I16" s="12">
        <v>0</v>
      </c>
      <c r="J16" s="12">
        <v>0</v>
      </c>
      <c r="K16" s="66" t="e">
        <f>(J16/I16)</f>
        <v>#DIV/0!</v>
      </c>
      <c r="L16" s="67" t="e">
        <f>(D16/J16)</f>
        <v>#DIV/0!</v>
      </c>
      <c r="M16" s="12">
        <v>0</v>
      </c>
      <c r="N16" s="12">
        <v>0</v>
      </c>
      <c r="O16" s="12">
        <v>0</v>
      </c>
      <c r="P16" s="12">
        <v>0</v>
      </c>
      <c r="Q16" s="12">
        <v>0</v>
      </c>
      <c r="R16" s="12">
        <v>0</v>
      </c>
      <c r="S16" s="12">
        <v>0</v>
      </c>
      <c r="T16" s="12">
        <v>0</v>
      </c>
      <c r="U16" s="12">
        <f>S16+T16</f>
        <v>0</v>
      </c>
      <c r="V16" s="66" t="e">
        <f>S16/(S16+T16)</f>
        <v>#DIV/0!</v>
      </c>
    </row>
    <row r="17" spans="1:22" ht="16.5" customHeight="1">
      <c r="A17" s="109">
        <v>4</v>
      </c>
      <c r="B17" s="108" t="s">
        <v>73</v>
      </c>
      <c r="C17" s="12">
        <v>1</v>
      </c>
      <c r="D17" s="12">
        <v>0</v>
      </c>
      <c r="E17" s="12">
        <v>0</v>
      </c>
      <c r="F17" s="12">
        <f t="shared" ref="F17:F38" si="0">SUM(D17:E17)</f>
        <v>0</v>
      </c>
      <c r="G17" s="12">
        <v>0</v>
      </c>
      <c r="H17" s="12">
        <v>0</v>
      </c>
      <c r="I17" s="12">
        <v>6</v>
      </c>
      <c r="J17" s="12">
        <v>3</v>
      </c>
      <c r="K17" s="66">
        <f t="shared" ref="K17:K38" si="1">(J17/I17)</f>
        <v>0.5</v>
      </c>
      <c r="L17" s="67">
        <f t="shared" ref="L17:L38" si="2">(D17/J17)</f>
        <v>0</v>
      </c>
      <c r="M17" s="12">
        <v>0</v>
      </c>
      <c r="N17" s="12">
        <v>0</v>
      </c>
      <c r="O17" s="12">
        <v>0</v>
      </c>
      <c r="P17" s="12">
        <v>0</v>
      </c>
      <c r="Q17" s="12">
        <v>0</v>
      </c>
      <c r="R17" s="12">
        <v>2</v>
      </c>
      <c r="S17" s="12">
        <v>0</v>
      </c>
      <c r="T17" s="12">
        <v>0</v>
      </c>
      <c r="U17" s="12">
        <f t="shared" ref="U17:U39" si="3">S17+T17</f>
        <v>0</v>
      </c>
      <c r="V17" s="66" t="e">
        <f t="shared" ref="V17:V38" si="4">S17/(S17+T17)</f>
        <v>#DIV/0!</v>
      </c>
    </row>
    <row r="18" spans="1:22" ht="16.5" customHeight="1">
      <c r="A18" s="109">
        <v>5</v>
      </c>
      <c r="B18" s="108" t="s">
        <v>74</v>
      </c>
      <c r="C18" s="12">
        <v>1</v>
      </c>
      <c r="D18" s="12">
        <v>1</v>
      </c>
      <c r="E18" s="12">
        <v>0</v>
      </c>
      <c r="F18" s="12">
        <f t="shared" si="0"/>
        <v>1</v>
      </c>
      <c r="G18" s="12">
        <v>0</v>
      </c>
      <c r="H18" s="12">
        <v>1</v>
      </c>
      <c r="I18" s="12">
        <v>6</v>
      </c>
      <c r="J18" s="12">
        <v>6</v>
      </c>
      <c r="K18" s="66">
        <f t="shared" si="1"/>
        <v>1</v>
      </c>
      <c r="L18" s="67">
        <f t="shared" si="2"/>
        <v>0.16666666666666666</v>
      </c>
      <c r="M18" s="12">
        <v>0</v>
      </c>
      <c r="N18" s="12">
        <v>0</v>
      </c>
      <c r="O18" s="12">
        <v>1</v>
      </c>
      <c r="P18" s="12">
        <v>0</v>
      </c>
      <c r="Q18" s="12">
        <v>0</v>
      </c>
      <c r="R18" s="12">
        <v>1</v>
      </c>
      <c r="S18" s="12">
        <v>0</v>
      </c>
      <c r="T18" s="12">
        <v>0</v>
      </c>
      <c r="U18" s="12">
        <f t="shared" si="3"/>
        <v>0</v>
      </c>
      <c r="V18" s="66" t="e">
        <f t="shared" si="4"/>
        <v>#DIV/0!</v>
      </c>
    </row>
    <row r="19" spans="1:22" ht="16.5" customHeight="1">
      <c r="A19" s="109">
        <v>6</v>
      </c>
      <c r="B19" s="108" t="s">
        <v>75</v>
      </c>
      <c r="C19" s="12">
        <v>1</v>
      </c>
      <c r="D19" s="12">
        <v>0</v>
      </c>
      <c r="E19" s="12">
        <v>0</v>
      </c>
      <c r="F19" s="12">
        <f t="shared" si="0"/>
        <v>0</v>
      </c>
      <c r="G19" s="12">
        <v>0</v>
      </c>
      <c r="H19" s="12">
        <v>-1</v>
      </c>
      <c r="I19" s="12">
        <v>5</v>
      </c>
      <c r="J19" s="12">
        <v>3</v>
      </c>
      <c r="K19" s="66">
        <f t="shared" si="1"/>
        <v>0.6</v>
      </c>
      <c r="L19" s="67">
        <f t="shared" si="2"/>
        <v>0</v>
      </c>
      <c r="M19" s="12">
        <v>0</v>
      </c>
      <c r="N19" s="12">
        <v>0</v>
      </c>
      <c r="O19" s="12">
        <v>0</v>
      </c>
      <c r="P19" s="12">
        <v>0</v>
      </c>
      <c r="Q19" s="12">
        <v>0</v>
      </c>
      <c r="R19" s="12">
        <v>1</v>
      </c>
      <c r="S19" s="12">
        <v>0</v>
      </c>
      <c r="T19" s="12">
        <v>0</v>
      </c>
      <c r="U19" s="12">
        <f t="shared" si="3"/>
        <v>0</v>
      </c>
      <c r="V19" s="66" t="e">
        <f t="shared" si="4"/>
        <v>#DIV/0!</v>
      </c>
    </row>
    <row r="20" spans="1:22" ht="16.5" customHeight="1">
      <c r="A20" s="109">
        <v>7</v>
      </c>
      <c r="B20" s="108" t="s">
        <v>76</v>
      </c>
      <c r="C20" s="12">
        <v>0</v>
      </c>
      <c r="D20" s="12">
        <v>0</v>
      </c>
      <c r="E20" s="12">
        <v>0</v>
      </c>
      <c r="F20" s="12">
        <f t="shared" si="0"/>
        <v>0</v>
      </c>
      <c r="G20" s="12">
        <v>0</v>
      </c>
      <c r="H20" s="12">
        <v>0</v>
      </c>
      <c r="I20" s="12">
        <v>0</v>
      </c>
      <c r="J20" s="12">
        <v>0</v>
      </c>
      <c r="K20" s="66" t="e">
        <f t="shared" si="1"/>
        <v>#DIV/0!</v>
      </c>
      <c r="L20" s="67" t="e">
        <f t="shared" si="2"/>
        <v>#DIV/0!</v>
      </c>
      <c r="M20" s="12">
        <v>0</v>
      </c>
      <c r="N20" s="12">
        <v>0</v>
      </c>
      <c r="O20" s="12">
        <v>0</v>
      </c>
      <c r="P20" s="12">
        <v>0</v>
      </c>
      <c r="Q20" s="12">
        <v>0</v>
      </c>
      <c r="R20" s="12">
        <v>0</v>
      </c>
      <c r="S20" s="12">
        <v>0</v>
      </c>
      <c r="T20" s="12">
        <v>0</v>
      </c>
      <c r="U20" s="12">
        <f t="shared" si="3"/>
        <v>0</v>
      </c>
      <c r="V20" s="66" t="e">
        <f t="shared" si="4"/>
        <v>#DIV/0!</v>
      </c>
    </row>
    <row r="21" spans="1:22" ht="16.5" customHeight="1">
      <c r="A21" s="109">
        <v>8</v>
      </c>
      <c r="B21" s="108" t="s">
        <v>77</v>
      </c>
      <c r="C21" s="12">
        <v>1</v>
      </c>
      <c r="D21" s="12">
        <v>0</v>
      </c>
      <c r="E21" s="12">
        <v>1</v>
      </c>
      <c r="F21" s="12">
        <f t="shared" si="0"/>
        <v>1</v>
      </c>
      <c r="G21" s="12">
        <v>0</v>
      </c>
      <c r="H21" s="12">
        <v>1</v>
      </c>
      <c r="I21" s="12">
        <v>0</v>
      </c>
      <c r="J21" s="12">
        <v>0</v>
      </c>
      <c r="K21" s="66" t="e">
        <f t="shared" si="1"/>
        <v>#DIV/0!</v>
      </c>
      <c r="L21" s="67" t="e">
        <f t="shared" si="2"/>
        <v>#DIV/0!</v>
      </c>
      <c r="M21" s="12">
        <v>0</v>
      </c>
      <c r="N21" s="12">
        <v>0</v>
      </c>
      <c r="O21" s="12">
        <v>0</v>
      </c>
      <c r="P21" s="12">
        <v>0</v>
      </c>
      <c r="Q21" s="12">
        <v>0</v>
      </c>
      <c r="R21" s="12">
        <v>3</v>
      </c>
      <c r="S21" s="12">
        <v>0</v>
      </c>
      <c r="T21" s="12">
        <v>1</v>
      </c>
      <c r="U21" s="12">
        <f t="shared" si="3"/>
        <v>1</v>
      </c>
      <c r="V21" s="66">
        <f t="shared" si="4"/>
        <v>0</v>
      </c>
    </row>
    <row r="22" spans="1:22" ht="16.5" customHeight="1">
      <c r="A22" s="115">
        <v>9</v>
      </c>
      <c r="B22" s="112" t="s">
        <v>78</v>
      </c>
      <c r="C22" s="12">
        <v>1</v>
      </c>
      <c r="D22" s="12">
        <v>0</v>
      </c>
      <c r="E22" s="12">
        <v>0</v>
      </c>
      <c r="F22" s="12">
        <f t="shared" si="0"/>
        <v>0</v>
      </c>
      <c r="G22" s="12">
        <v>0</v>
      </c>
      <c r="H22" s="12">
        <v>-1</v>
      </c>
      <c r="I22" s="12">
        <v>4</v>
      </c>
      <c r="J22" s="12">
        <v>2</v>
      </c>
      <c r="K22" s="66">
        <f t="shared" si="1"/>
        <v>0.5</v>
      </c>
      <c r="L22" s="67">
        <f t="shared" si="2"/>
        <v>0</v>
      </c>
      <c r="M22" s="12">
        <v>0</v>
      </c>
      <c r="N22" s="12">
        <v>0</v>
      </c>
      <c r="O22" s="12">
        <v>0</v>
      </c>
      <c r="P22" s="12">
        <v>0</v>
      </c>
      <c r="Q22" s="12">
        <v>0</v>
      </c>
      <c r="R22" s="12">
        <v>1</v>
      </c>
      <c r="S22" s="12">
        <v>6</v>
      </c>
      <c r="T22" s="12">
        <v>6</v>
      </c>
      <c r="U22" s="12">
        <f t="shared" si="3"/>
        <v>12</v>
      </c>
      <c r="V22" s="66">
        <f t="shared" si="4"/>
        <v>0.5</v>
      </c>
    </row>
    <row r="23" spans="1:22" ht="16.5" customHeight="1">
      <c r="A23" s="109">
        <v>10</v>
      </c>
      <c r="B23" s="108" t="s">
        <v>79</v>
      </c>
      <c r="C23" s="12">
        <v>1</v>
      </c>
      <c r="D23" s="12">
        <v>0</v>
      </c>
      <c r="E23" s="12">
        <v>0</v>
      </c>
      <c r="F23" s="12">
        <f t="shared" si="0"/>
        <v>0</v>
      </c>
      <c r="G23" s="12">
        <v>0</v>
      </c>
      <c r="H23" s="12">
        <v>1</v>
      </c>
      <c r="I23" s="12">
        <v>3</v>
      </c>
      <c r="J23" s="12">
        <v>3</v>
      </c>
      <c r="K23" s="66">
        <f t="shared" si="1"/>
        <v>1</v>
      </c>
      <c r="L23" s="67">
        <f t="shared" si="2"/>
        <v>0</v>
      </c>
      <c r="M23" s="12">
        <v>0</v>
      </c>
      <c r="N23" s="12">
        <v>0</v>
      </c>
      <c r="O23" s="12">
        <v>0</v>
      </c>
      <c r="P23" s="12">
        <v>0</v>
      </c>
      <c r="Q23" s="12">
        <v>0</v>
      </c>
      <c r="R23" s="12">
        <v>0</v>
      </c>
      <c r="S23" s="12">
        <v>7</v>
      </c>
      <c r="T23" s="12">
        <v>2</v>
      </c>
      <c r="U23" s="12">
        <f t="shared" si="3"/>
        <v>9</v>
      </c>
      <c r="V23" s="66">
        <f t="shared" si="4"/>
        <v>0.77777777777777779</v>
      </c>
    </row>
    <row r="24" spans="1:22" ht="16.5" customHeight="1">
      <c r="A24" s="109">
        <v>13</v>
      </c>
      <c r="B24" s="108" t="s">
        <v>80</v>
      </c>
      <c r="C24" s="12">
        <v>0</v>
      </c>
      <c r="D24" s="12">
        <v>0</v>
      </c>
      <c r="E24" s="12">
        <v>0</v>
      </c>
      <c r="F24" s="12">
        <f t="shared" si="0"/>
        <v>0</v>
      </c>
      <c r="G24" s="12">
        <v>0</v>
      </c>
      <c r="H24" s="12">
        <v>0</v>
      </c>
      <c r="I24" s="12">
        <v>0</v>
      </c>
      <c r="J24" s="12">
        <v>0</v>
      </c>
      <c r="K24" s="66" t="e">
        <f t="shared" si="1"/>
        <v>#DIV/0!</v>
      </c>
      <c r="L24" s="67" t="e">
        <f t="shared" si="2"/>
        <v>#DIV/0!</v>
      </c>
      <c r="M24" s="12">
        <v>0</v>
      </c>
      <c r="N24" s="12">
        <v>0</v>
      </c>
      <c r="O24" s="12">
        <v>0</v>
      </c>
      <c r="P24" s="12">
        <v>0</v>
      </c>
      <c r="Q24" s="12">
        <v>0</v>
      </c>
      <c r="R24" s="12">
        <v>0</v>
      </c>
      <c r="S24" s="12">
        <v>0</v>
      </c>
      <c r="T24" s="12">
        <v>0</v>
      </c>
      <c r="U24" s="12">
        <f t="shared" si="3"/>
        <v>0</v>
      </c>
      <c r="V24" s="66" t="e">
        <f t="shared" si="4"/>
        <v>#DIV/0!</v>
      </c>
    </row>
    <row r="25" spans="1:22" ht="16.5" customHeight="1">
      <c r="A25" s="109">
        <v>16</v>
      </c>
      <c r="B25" s="108" t="s">
        <v>81</v>
      </c>
      <c r="C25" s="12">
        <v>0</v>
      </c>
      <c r="D25" s="12">
        <v>0</v>
      </c>
      <c r="E25" s="12">
        <v>0</v>
      </c>
      <c r="F25" s="12">
        <f t="shared" si="0"/>
        <v>0</v>
      </c>
      <c r="G25" s="12">
        <v>0</v>
      </c>
      <c r="H25" s="12">
        <v>0</v>
      </c>
      <c r="I25" s="12">
        <v>0</v>
      </c>
      <c r="J25" s="12">
        <v>0</v>
      </c>
      <c r="K25" s="66" t="e">
        <f t="shared" si="1"/>
        <v>#DIV/0!</v>
      </c>
      <c r="L25" s="67" t="e">
        <f t="shared" si="2"/>
        <v>#DIV/0!</v>
      </c>
      <c r="M25" s="12">
        <v>0</v>
      </c>
      <c r="N25" s="12">
        <v>0</v>
      </c>
      <c r="O25" s="12">
        <v>0</v>
      </c>
      <c r="P25" s="12">
        <v>0</v>
      </c>
      <c r="Q25" s="12">
        <v>0</v>
      </c>
      <c r="R25" s="12">
        <v>0</v>
      </c>
      <c r="S25" s="12">
        <v>0</v>
      </c>
      <c r="T25" s="12">
        <v>0</v>
      </c>
      <c r="U25" s="12">
        <f t="shared" si="3"/>
        <v>0</v>
      </c>
      <c r="V25" s="66" t="e">
        <f t="shared" si="4"/>
        <v>#DIV/0!</v>
      </c>
    </row>
    <row r="26" spans="1:22" ht="16.5" customHeight="1">
      <c r="A26" s="109">
        <v>17</v>
      </c>
      <c r="B26" s="108" t="s">
        <v>82</v>
      </c>
      <c r="C26" s="12">
        <v>1</v>
      </c>
      <c r="D26" s="12">
        <v>0</v>
      </c>
      <c r="E26" s="12">
        <v>0</v>
      </c>
      <c r="F26" s="12">
        <f t="shared" si="0"/>
        <v>0</v>
      </c>
      <c r="G26" s="12">
        <v>0</v>
      </c>
      <c r="H26" s="12">
        <v>0</v>
      </c>
      <c r="I26" s="12">
        <v>2</v>
      </c>
      <c r="J26" s="12">
        <v>1</v>
      </c>
      <c r="K26" s="66">
        <f t="shared" si="1"/>
        <v>0.5</v>
      </c>
      <c r="L26" s="67">
        <f t="shared" si="2"/>
        <v>0</v>
      </c>
      <c r="M26" s="12">
        <v>0</v>
      </c>
      <c r="N26" s="12">
        <v>0</v>
      </c>
      <c r="O26" s="12">
        <v>0</v>
      </c>
      <c r="P26" s="12">
        <v>0</v>
      </c>
      <c r="Q26" s="12">
        <v>0</v>
      </c>
      <c r="R26" s="12">
        <v>1</v>
      </c>
      <c r="S26" s="12">
        <v>0</v>
      </c>
      <c r="T26" s="12">
        <v>0</v>
      </c>
      <c r="U26" s="12">
        <f t="shared" si="3"/>
        <v>0</v>
      </c>
      <c r="V26" s="66" t="e">
        <f t="shared" si="4"/>
        <v>#DIV/0!</v>
      </c>
    </row>
    <row r="27" spans="1:22" ht="16.5" customHeight="1">
      <c r="A27" s="109">
        <v>18</v>
      </c>
      <c r="B27" s="108" t="s">
        <v>83</v>
      </c>
      <c r="C27" s="12">
        <v>0</v>
      </c>
      <c r="D27" s="12">
        <v>0</v>
      </c>
      <c r="E27" s="12">
        <v>0</v>
      </c>
      <c r="F27" s="12">
        <f t="shared" si="0"/>
        <v>0</v>
      </c>
      <c r="G27" s="12">
        <v>0</v>
      </c>
      <c r="H27" s="12">
        <v>0</v>
      </c>
      <c r="I27" s="12">
        <v>0</v>
      </c>
      <c r="J27" s="12">
        <v>0</v>
      </c>
      <c r="K27" s="66" t="e">
        <f t="shared" si="1"/>
        <v>#DIV/0!</v>
      </c>
      <c r="L27" s="67" t="e">
        <f t="shared" si="2"/>
        <v>#DIV/0!</v>
      </c>
      <c r="M27" s="12">
        <v>0</v>
      </c>
      <c r="N27" s="12">
        <v>0</v>
      </c>
      <c r="O27" s="12">
        <v>0</v>
      </c>
      <c r="P27" s="12">
        <v>0</v>
      </c>
      <c r="Q27" s="12">
        <v>0</v>
      </c>
      <c r="R27" s="12">
        <v>0</v>
      </c>
      <c r="S27" s="12">
        <v>0</v>
      </c>
      <c r="T27" s="12">
        <v>0</v>
      </c>
      <c r="U27" s="12">
        <f t="shared" si="3"/>
        <v>0</v>
      </c>
      <c r="V27" s="66" t="e">
        <f t="shared" si="4"/>
        <v>#DIV/0!</v>
      </c>
    </row>
    <row r="28" spans="1:22" ht="16.5" customHeight="1">
      <c r="A28" s="109">
        <v>19</v>
      </c>
      <c r="B28" s="108" t="s">
        <v>84</v>
      </c>
      <c r="C28" s="12">
        <v>1</v>
      </c>
      <c r="D28" s="12">
        <v>1</v>
      </c>
      <c r="E28" s="12">
        <v>0</v>
      </c>
      <c r="F28" s="12">
        <f t="shared" si="0"/>
        <v>1</v>
      </c>
      <c r="G28" s="12">
        <v>0</v>
      </c>
      <c r="H28" s="12">
        <v>1</v>
      </c>
      <c r="I28" s="12">
        <v>3</v>
      </c>
      <c r="J28" s="12">
        <v>3</v>
      </c>
      <c r="K28" s="66">
        <f t="shared" si="1"/>
        <v>1</v>
      </c>
      <c r="L28" s="67">
        <f t="shared" si="2"/>
        <v>0.33333333333333331</v>
      </c>
      <c r="M28" s="12">
        <v>0</v>
      </c>
      <c r="N28" s="12">
        <v>0</v>
      </c>
      <c r="O28" s="12">
        <v>0</v>
      </c>
      <c r="P28" s="12">
        <v>0</v>
      </c>
      <c r="Q28" s="12">
        <v>0</v>
      </c>
      <c r="R28" s="12">
        <v>1</v>
      </c>
      <c r="S28" s="12">
        <v>0</v>
      </c>
      <c r="T28" s="12">
        <v>0</v>
      </c>
      <c r="U28" s="12">
        <f t="shared" si="3"/>
        <v>0</v>
      </c>
      <c r="V28" s="66" t="e">
        <f t="shared" si="4"/>
        <v>#DIV/0!</v>
      </c>
    </row>
    <row r="29" spans="1:22" ht="16.5" customHeight="1">
      <c r="A29" s="109">
        <v>20</v>
      </c>
      <c r="B29" s="108" t="s">
        <v>85</v>
      </c>
      <c r="C29" s="12">
        <v>1</v>
      </c>
      <c r="D29" s="12">
        <v>2</v>
      </c>
      <c r="E29" s="12">
        <v>0</v>
      </c>
      <c r="F29" s="12">
        <f t="shared" si="0"/>
        <v>2</v>
      </c>
      <c r="G29" s="12">
        <v>0</v>
      </c>
      <c r="H29" s="12">
        <v>2</v>
      </c>
      <c r="I29" s="12">
        <v>5</v>
      </c>
      <c r="J29" s="12">
        <v>2</v>
      </c>
      <c r="K29" s="66">
        <f t="shared" si="1"/>
        <v>0.4</v>
      </c>
      <c r="L29" s="67">
        <f t="shared" si="2"/>
        <v>1</v>
      </c>
      <c r="M29" s="12">
        <v>0</v>
      </c>
      <c r="N29" s="12">
        <v>0</v>
      </c>
      <c r="O29" s="12">
        <v>0</v>
      </c>
      <c r="P29" s="12">
        <v>0</v>
      </c>
      <c r="Q29" s="12">
        <v>1</v>
      </c>
      <c r="R29" s="12">
        <v>0</v>
      </c>
      <c r="S29" s="12">
        <v>0</v>
      </c>
      <c r="T29" s="12">
        <v>0</v>
      </c>
      <c r="U29" s="12">
        <f t="shared" si="3"/>
        <v>0</v>
      </c>
      <c r="V29" s="66" t="e">
        <f t="shared" si="4"/>
        <v>#DIV/0!</v>
      </c>
    </row>
    <row r="30" spans="1:22" ht="16.5" customHeight="1">
      <c r="A30" s="109">
        <v>21</v>
      </c>
      <c r="B30" s="108" t="s">
        <v>86</v>
      </c>
      <c r="C30" s="12">
        <v>1</v>
      </c>
      <c r="D30" s="12">
        <v>0</v>
      </c>
      <c r="E30" s="12">
        <v>0</v>
      </c>
      <c r="F30" s="12">
        <f t="shared" si="0"/>
        <v>0</v>
      </c>
      <c r="G30" s="12">
        <v>0</v>
      </c>
      <c r="H30" s="12">
        <v>1</v>
      </c>
      <c r="I30" s="12">
        <v>4</v>
      </c>
      <c r="J30" s="12">
        <v>3</v>
      </c>
      <c r="K30" s="66">
        <f t="shared" si="1"/>
        <v>0.75</v>
      </c>
      <c r="L30" s="67">
        <f t="shared" si="2"/>
        <v>0</v>
      </c>
      <c r="M30" s="12">
        <v>0</v>
      </c>
      <c r="N30" s="12">
        <v>0</v>
      </c>
      <c r="O30" s="12">
        <v>0</v>
      </c>
      <c r="P30" s="12">
        <v>0</v>
      </c>
      <c r="Q30" s="12">
        <v>0</v>
      </c>
      <c r="R30" s="12">
        <v>0</v>
      </c>
      <c r="S30" s="12">
        <v>3</v>
      </c>
      <c r="T30" s="12">
        <v>1</v>
      </c>
      <c r="U30" s="12">
        <f t="shared" si="3"/>
        <v>4</v>
      </c>
      <c r="V30" s="66">
        <f t="shared" si="4"/>
        <v>0.75</v>
      </c>
    </row>
    <row r="31" spans="1:22" ht="16.5" customHeight="1">
      <c r="A31" s="109">
        <v>22</v>
      </c>
      <c r="B31" s="108" t="s">
        <v>87</v>
      </c>
      <c r="C31" s="12">
        <v>1</v>
      </c>
      <c r="D31" s="12">
        <v>0</v>
      </c>
      <c r="E31" s="12">
        <v>0</v>
      </c>
      <c r="F31" s="12">
        <f t="shared" si="0"/>
        <v>0</v>
      </c>
      <c r="G31" s="12">
        <v>2</v>
      </c>
      <c r="H31" s="12">
        <v>1</v>
      </c>
      <c r="I31" s="12">
        <v>4</v>
      </c>
      <c r="J31" s="12">
        <v>1</v>
      </c>
      <c r="K31" s="66">
        <f t="shared" si="1"/>
        <v>0.25</v>
      </c>
      <c r="L31" s="67">
        <f t="shared" si="2"/>
        <v>0</v>
      </c>
      <c r="M31" s="12">
        <v>0</v>
      </c>
      <c r="N31" s="12">
        <v>0</v>
      </c>
      <c r="O31" s="12">
        <v>0</v>
      </c>
      <c r="P31" s="12">
        <v>0</v>
      </c>
      <c r="Q31" s="12">
        <v>0</v>
      </c>
      <c r="R31" s="12">
        <v>1</v>
      </c>
      <c r="S31" s="12">
        <v>0</v>
      </c>
      <c r="T31" s="12">
        <v>0</v>
      </c>
      <c r="U31" s="12">
        <f t="shared" si="3"/>
        <v>0</v>
      </c>
      <c r="V31" s="66" t="e">
        <f t="shared" si="4"/>
        <v>#DIV/0!</v>
      </c>
    </row>
    <row r="32" spans="1:22" ht="16.5" customHeight="1">
      <c r="A32" s="109">
        <v>23</v>
      </c>
      <c r="B32" s="108" t="s">
        <v>88</v>
      </c>
      <c r="C32" s="12">
        <v>1</v>
      </c>
      <c r="D32" s="12">
        <v>0</v>
      </c>
      <c r="E32" s="12">
        <v>0</v>
      </c>
      <c r="F32" s="12">
        <f t="shared" si="0"/>
        <v>0</v>
      </c>
      <c r="G32" s="12">
        <v>0</v>
      </c>
      <c r="H32" s="12">
        <v>-1</v>
      </c>
      <c r="I32" s="12">
        <v>0</v>
      </c>
      <c r="J32" s="12">
        <v>0</v>
      </c>
      <c r="K32" s="66" t="e">
        <f t="shared" si="1"/>
        <v>#DIV/0!</v>
      </c>
      <c r="L32" s="67" t="e">
        <f t="shared" si="2"/>
        <v>#DIV/0!</v>
      </c>
      <c r="M32" s="12">
        <v>0</v>
      </c>
      <c r="N32" s="12">
        <v>0</v>
      </c>
      <c r="O32" s="12">
        <v>0</v>
      </c>
      <c r="P32" s="12">
        <v>0</v>
      </c>
      <c r="Q32" s="12">
        <v>0</v>
      </c>
      <c r="R32" s="12">
        <v>1</v>
      </c>
      <c r="S32" s="12">
        <v>1</v>
      </c>
      <c r="T32" s="12">
        <v>1</v>
      </c>
      <c r="U32" s="12">
        <f t="shared" si="3"/>
        <v>2</v>
      </c>
      <c r="V32" s="66">
        <f t="shared" si="4"/>
        <v>0.5</v>
      </c>
    </row>
    <row r="33" spans="1:22" ht="16.5" customHeight="1">
      <c r="A33" s="109">
        <v>25</v>
      </c>
      <c r="B33" s="108" t="s">
        <v>89</v>
      </c>
      <c r="C33" s="12">
        <v>1</v>
      </c>
      <c r="D33" s="12">
        <v>1</v>
      </c>
      <c r="E33" s="12">
        <v>2</v>
      </c>
      <c r="F33" s="12">
        <f t="shared" si="0"/>
        <v>3</v>
      </c>
      <c r="G33" s="12">
        <v>2</v>
      </c>
      <c r="H33" s="12">
        <v>3</v>
      </c>
      <c r="I33" s="12">
        <v>5</v>
      </c>
      <c r="J33" s="12">
        <v>2</v>
      </c>
      <c r="K33" s="66">
        <f t="shared" si="1"/>
        <v>0.4</v>
      </c>
      <c r="L33" s="67">
        <f t="shared" si="2"/>
        <v>0.5</v>
      </c>
      <c r="M33" s="12">
        <v>0</v>
      </c>
      <c r="N33" s="12">
        <v>0</v>
      </c>
      <c r="O33" s="12">
        <v>0</v>
      </c>
      <c r="P33" s="12">
        <v>0</v>
      </c>
      <c r="Q33" s="12">
        <v>0</v>
      </c>
      <c r="R33" s="12">
        <v>1</v>
      </c>
      <c r="S33" s="12">
        <v>0</v>
      </c>
      <c r="T33" s="12">
        <v>0</v>
      </c>
      <c r="U33" s="12">
        <f t="shared" si="3"/>
        <v>0</v>
      </c>
      <c r="V33" s="66" t="e">
        <f t="shared" si="4"/>
        <v>#DIV/0!</v>
      </c>
    </row>
    <row r="34" spans="1:22" ht="16.5" customHeight="1">
      <c r="A34" s="109">
        <v>26</v>
      </c>
      <c r="B34" s="108" t="s">
        <v>90</v>
      </c>
      <c r="C34" s="12">
        <v>0</v>
      </c>
      <c r="D34" s="12">
        <v>0</v>
      </c>
      <c r="E34" s="12">
        <v>0</v>
      </c>
      <c r="F34" s="12">
        <f t="shared" si="0"/>
        <v>0</v>
      </c>
      <c r="G34" s="12">
        <v>0</v>
      </c>
      <c r="H34" s="12">
        <v>0</v>
      </c>
      <c r="I34" s="12">
        <v>0</v>
      </c>
      <c r="J34" s="12">
        <v>0</v>
      </c>
      <c r="K34" s="66" t="e">
        <f t="shared" si="1"/>
        <v>#DIV/0!</v>
      </c>
      <c r="L34" s="67" t="e">
        <f t="shared" si="2"/>
        <v>#DIV/0!</v>
      </c>
      <c r="M34" s="12">
        <v>0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 s="12">
        <f t="shared" si="3"/>
        <v>0</v>
      </c>
      <c r="V34" s="66" t="e">
        <f t="shared" si="4"/>
        <v>#DIV/0!</v>
      </c>
    </row>
    <row r="35" spans="1:22" ht="16.5" customHeight="1">
      <c r="A35" s="109">
        <v>27</v>
      </c>
      <c r="B35" s="108" t="s">
        <v>91</v>
      </c>
      <c r="C35" s="12">
        <v>1</v>
      </c>
      <c r="D35" s="12">
        <v>0</v>
      </c>
      <c r="E35" s="12">
        <v>0</v>
      </c>
      <c r="F35" s="12">
        <f t="shared" si="0"/>
        <v>0</v>
      </c>
      <c r="G35" s="12">
        <v>0</v>
      </c>
      <c r="H35" s="12">
        <v>-1</v>
      </c>
      <c r="I35" s="12">
        <v>2</v>
      </c>
      <c r="J35" s="12">
        <v>0</v>
      </c>
      <c r="K35" s="66">
        <f t="shared" si="1"/>
        <v>0</v>
      </c>
      <c r="L35" s="67" t="e">
        <f t="shared" si="2"/>
        <v>#DIV/0!</v>
      </c>
      <c r="M35" s="12">
        <v>0</v>
      </c>
      <c r="N35" s="12">
        <v>0</v>
      </c>
      <c r="O35" s="12">
        <v>0</v>
      </c>
      <c r="P35" s="12">
        <v>0</v>
      </c>
      <c r="Q35" s="12">
        <v>0</v>
      </c>
      <c r="R35" s="12">
        <v>3</v>
      </c>
      <c r="S35" s="12">
        <v>2</v>
      </c>
      <c r="T35" s="12">
        <v>0</v>
      </c>
      <c r="U35" s="12">
        <f t="shared" si="3"/>
        <v>2</v>
      </c>
      <c r="V35" s="66">
        <f t="shared" si="4"/>
        <v>1</v>
      </c>
    </row>
    <row r="36" spans="1:22" ht="16.5" customHeight="1">
      <c r="A36" s="109">
        <v>41</v>
      </c>
      <c r="B36" s="108" t="s">
        <v>92</v>
      </c>
      <c r="C36" s="12">
        <v>1</v>
      </c>
      <c r="D36" s="12">
        <v>0</v>
      </c>
      <c r="E36" s="12">
        <v>0</v>
      </c>
      <c r="F36" s="12">
        <f t="shared" si="0"/>
        <v>0</v>
      </c>
      <c r="G36" s="12">
        <v>0</v>
      </c>
      <c r="H36" s="12">
        <v>2</v>
      </c>
      <c r="I36" s="12">
        <v>2</v>
      </c>
      <c r="J36" s="12">
        <v>1</v>
      </c>
      <c r="K36" s="66">
        <f t="shared" si="1"/>
        <v>0.5</v>
      </c>
      <c r="L36" s="67">
        <f t="shared" si="2"/>
        <v>0</v>
      </c>
      <c r="M36" s="12">
        <v>0</v>
      </c>
      <c r="N36" s="12">
        <v>0</v>
      </c>
      <c r="O36" s="12">
        <v>0</v>
      </c>
      <c r="P36" s="12">
        <v>0</v>
      </c>
      <c r="Q36" s="12">
        <v>0</v>
      </c>
      <c r="R36" s="12">
        <v>5</v>
      </c>
      <c r="S36" s="12">
        <v>0</v>
      </c>
      <c r="T36" s="12">
        <v>0</v>
      </c>
      <c r="U36" s="12">
        <f t="shared" si="3"/>
        <v>0</v>
      </c>
      <c r="V36" s="66" t="e">
        <f t="shared" si="4"/>
        <v>#DIV/0!</v>
      </c>
    </row>
    <row r="37" spans="1:22" ht="16.5" customHeight="1">
      <c r="A37" s="109">
        <v>42</v>
      </c>
      <c r="B37" s="108" t="s">
        <v>93</v>
      </c>
      <c r="C37" s="12">
        <v>1</v>
      </c>
      <c r="D37" s="12">
        <v>0</v>
      </c>
      <c r="E37" s="12">
        <v>1</v>
      </c>
      <c r="F37" s="12">
        <f t="shared" si="0"/>
        <v>1</v>
      </c>
      <c r="G37" s="12">
        <v>2</v>
      </c>
      <c r="H37" s="12">
        <v>1</v>
      </c>
      <c r="I37" s="12">
        <v>2</v>
      </c>
      <c r="J37" s="12">
        <v>2</v>
      </c>
      <c r="K37" s="66">
        <f t="shared" si="1"/>
        <v>1</v>
      </c>
      <c r="L37" s="67">
        <f t="shared" si="2"/>
        <v>0</v>
      </c>
      <c r="M37" s="12">
        <v>0</v>
      </c>
      <c r="N37" s="12">
        <v>0</v>
      </c>
      <c r="O37" s="12">
        <v>0</v>
      </c>
      <c r="P37" s="12">
        <v>0</v>
      </c>
      <c r="Q37" s="12">
        <v>0</v>
      </c>
      <c r="R37" s="12">
        <v>0</v>
      </c>
      <c r="S37" s="12">
        <v>7</v>
      </c>
      <c r="T37" s="12">
        <v>4</v>
      </c>
      <c r="U37" s="12">
        <f t="shared" si="3"/>
        <v>11</v>
      </c>
      <c r="V37" s="66">
        <f t="shared" si="4"/>
        <v>0.63636363636363635</v>
      </c>
    </row>
    <row r="38" spans="1:22" ht="16.5" customHeight="1">
      <c r="A38" s="109">
        <v>44</v>
      </c>
      <c r="B38" s="108" t="s">
        <v>94</v>
      </c>
      <c r="C38" s="12">
        <v>1</v>
      </c>
      <c r="D38" s="12">
        <v>0</v>
      </c>
      <c r="E38" s="12">
        <v>0</v>
      </c>
      <c r="F38" s="12">
        <f t="shared" si="0"/>
        <v>0</v>
      </c>
      <c r="G38" s="12">
        <v>0</v>
      </c>
      <c r="H38" s="12">
        <v>3</v>
      </c>
      <c r="I38" s="12">
        <v>0</v>
      </c>
      <c r="J38" s="12">
        <v>0</v>
      </c>
      <c r="K38" s="66" t="e">
        <f t="shared" si="1"/>
        <v>#DIV/0!</v>
      </c>
      <c r="L38" s="67" t="e">
        <f t="shared" si="2"/>
        <v>#DIV/0!</v>
      </c>
      <c r="M38" s="12">
        <v>0</v>
      </c>
      <c r="N38" s="12">
        <v>0</v>
      </c>
      <c r="O38" s="12">
        <v>0</v>
      </c>
      <c r="P38" s="12">
        <v>0</v>
      </c>
      <c r="Q38" s="12">
        <v>0</v>
      </c>
      <c r="R38" s="12">
        <v>4</v>
      </c>
      <c r="S38" s="12">
        <v>0</v>
      </c>
      <c r="T38" s="12">
        <v>0</v>
      </c>
      <c r="U38" s="12">
        <f t="shared" si="3"/>
        <v>0</v>
      </c>
      <c r="V38" s="66" t="e">
        <f t="shared" si="4"/>
        <v>#DIV/0!</v>
      </c>
    </row>
    <row r="39" spans="1:22" ht="16.5" customHeight="1">
      <c r="A39" s="115">
        <v>72</v>
      </c>
      <c r="B39" s="108" t="s">
        <v>95</v>
      </c>
      <c r="C39" s="12">
        <v>1</v>
      </c>
      <c r="D39" s="12">
        <v>0</v>
      </c>
      <c r="E39" s="12">
        <v>2</v>
      </c>
      <c r="F39" s="12">
        <f>SUM(D39:E39)</f>
        <v>2</v>
      </c>
      <c r="G39" s="12">
        <v>0</v>
      </c>
      <c r="H39" s="12">
        <v>2</v>
      </c>
      <c r="I39" s="12">
        <v>2</v>
      </c>
      <c r="J39" s="12">
        <v>1</v>
      </c>
      <c r="K39" s="66">
        <f>(J39/I39)</f>
        <v>0.5</v>
      </c>
      <c r="L39" s="67">
        <f>(D39/J39)</f>
        <v>0</v>
      </c>
      <c r="M39" s="12">
        <v>0</v>
      </c>
      <c r="N39" s="12">
        <v>0</v>
      </c>
      <c r="O39" s="12">
        <v>0</v>
      </c>
      <c r="P39" s="12">
        <v>0</v>
      </c>
      <c r="Q39" s="12">
        <v>0</v>
      </c>
      <c r="R39" s="12">
        <v>0</v>
      </c>
      <c r="S39" s="12">
        <v>14</v>
      </c>
      <c r="T39" s="12">
        <v>3</v>
      </c>
      <c r="U39" s="12">
        <f t="shared" si="3"/>
        <v>17</v>
      </c>
      <c r="V39" s="66">
        <f>S39/(S39+T39)</f>
        <v>0.82352941176470584</v>
      </c>
    </row>
    <row r="40" spans="1:22" ht="16.5" customHeight="1">
      <c r="A40" s="15"/>
      <c r="B40" s="15" t="s">
        <v>54</v>
      </c>
      <c r="C40" s="12">
        <v>0</v>
      </c>
      <c r="D40" s="12">
        <v>0</v>
      </c>
      <c r="E40" s="12">
        <v>0</v>
      </c>
      <c r="F40" s="12">
        <v>0</v>
      </c>
      <c r="G40" s="12">
        <v>0</v>
      </c>
      <c r="H40" s="12">
        <v>0</v>
      </c>
      <c r="I40" s="12">
        <v>0</v>
      </c>
      <c r="J40" s="12">
        <v>0</v>
      </c>
      <c r="K40" s="15"/>
      <c r="L40" s="15"/>
      <c r="M40" s="15"/>
      <c r="N40" s="15"/>
      <c r="O40" s="15"/>
      <c r="P40" s="15"/>
      <c r="Q40" s="15"/>
      <c r="R40" s="15"/>
      <c r="S40" s="15"/>
      <c r="T40" s="15"/>
      <c r="U40" s="15"/>
      <c r="V40" s="15"/>
    </row>
    <row r="41" spans="1:22" ht="16.5" customHeight="1">
      <c r="A41" s="15"/>
      <c r="B41" s="15"/>
      <c r="C41" s="15"/>
      <c r="D41" s="15"/>
      <c r="E41" s="15"/>
      <c r="F41" s="15"/>
      <c r="G41" s="15"/>
      <c r="H41" s="15"/>
      <c r="I41" s="15"/>
      <c r="J41" s="15"/>
      <c r="K41" s="15"/>
      <c r="L41" s="15"/>
      <c r="M41" s="15"/>
      <c r="N41" s="15"/>
      <c r="O41" s="15"/>
      <c r="P41" s="15"/>
      <c r="Q41" s="15"/>
      <c r="R41" s="15"/>
      <c r="S41" s="15"/>
      <c r="T41" s="15"/>
      <c r="U41" s="15"/>
      <c r="V41" s="15"/>
    </row>
    <row r="42" spans="1:22" ht="16.5" customHeight="1">
      <c r="A42" s="16"/>
      <c r="B42" s="16" t="s">
        <v>14</v>
      </c>
      <c r="C42" s="17">
        <f>SUM(C16:C39)</f>
        <v>18</v>
      </c>
      <c r="D42" s="17">
        <f>SUM(D16:D41)</f>
        <v>5</v>
      </c>
      <c r="E42" s="17">
        <f t="shared" ref="E42:J42" si="5">SUM(E17:E41)</f>
        <v>6</v>
      </c>
      <c r="F42" s="17">
        <f>SUM(F16:F41)</f>
        <v>11</v>
      </c>
      <c r="G42" s="17">
        <f>SUM(G16:G41)</f>
        <v>6</v>
      </c>
      <c r="H42" s="17">
        <f>SUM(H16:H39)</f>
        <v>15</v>
      </c>
      <c r="I42" s="17">
        <f t="shared" si="5"/>
        <v>55</v>
      </c>
      <c r="J42" s="17">
        <f t="shared" si="5"/>
        <v>33</v>
      </c>
      <c r="K42" s="68">
        <f>(J42/I42)</f>
        <v>0.6</v>
      </c>
      <c r="L42" s="69">
        <f>(D42/J42)</f>
        <v>0.15151515151515152</v>
      </c>
      <c r="M42" s="17">
        <f>SUM(M17:M41)</f>
        <v>0</v>
      </c>
      <c r="N42" s="17">
        <f>SUM(N17:N41)</f>
        <v>0</v>
      </c>
      <c r="O42" s="17">
        <f>SUM(O17:O41)</f>
        <v>1</v>
      </c>
      <c r="P42" s="17">
        <f>SUM(P17:P41)</f>
        <v>0</v>
      </c>
      <c r="Q42" s="17">
        <f>SUM(Q17:Q41)</f>
        <v>1</v>
      </c>
      <c r="R42" s="17">
        <f>SUM(R16:R39)</f>
        <v>25</v>
      </c>
      <c r="S42" s="17">
        <f>SUM(S17:S41)</f>
        <v>40</v>
      </c>
      <c r="T42" s="17">
        <f>SUM(T17:T41)</f>
        <v>18</v>
      </c>
      <c r="U42" s="17">
        <f>SUM(S42:T42)</f>
        <v>58</v>
      </c>
      <c r="V42" s="68">
        <f>S42/(S42+T42)</f>
        <v>0.68965517241379315</v>
      </c>
    </row>
    <row r="43" spans="1:22" ht="16.5" customHeight="1">
      <c r="A43" s="13"/>
      <c r="B43" s="16"/>
      <c r="C43" s="13"/>
      <c r="D43" s="13"/>
      <c r="E43" s="13"/>
      <c r="F43" s="13"/>
      <c r="G43" s="13"/>
      <c r="H43" s="13"/>
      <c r="I43" s="13"/>
      <c r="J43" s="13"/>
      <c r="K43" s="13"/>
      <c r="L43" s="13"/>
      <c r="M43" s="13"/>
      <c r="N43" s="13"/>
      <c r="O43" s="12"/>
      <c r="P43" s="12"/>
      <c r="Q43" s="13"/>
      <c r="R43" s="13"/>
      <c r="S43" s="13"/>
      <c r="T43" s="12"/>
      <c r="U43" s="13"/>
      <c r="V43" s="13"/>
    </row>
    <row r="44" spans="1:22" ht="16.5" customHeight="1">
      <c r="A44" s="13"/>
      <c r="B44" s="13"/>
      <c r="C44" s="13"/>
      <c r="D44" s="13"/>
      <c r="E44" s="13"/>
      <c r="F44" s="13"/>
      <c r="G44" s="13"/>
      <c r="H44" s="13"/>
      <c r="I44" s="13"/>
      <c r="J44" s="13"/>
      <c r="K44" s="13"/>
      <c r="L44" s="13"/>
      <c r="M44" s="13"/>
      <c r="N44" s="13"/>
      <c r="O44" s="12"/>
      <c r="P44" s="12"/>
      <c r="Q44" s="13"/>
      <c r="R44" s="13"/>
      <c r="S44" s="13"/>
      <c r="T44" s="12"/>
      <c r="U44" s="13"/>
      <c r="V44" s="13"/>
    </row>
    <row r="45" spans="1:22" ht="16.5" customHeight="1">
      <c r="A45" s="13"/>
      <c r="B45" s="16" t="s">
        <v>26</v>
      </c>
      <c r="C45" s="21" t="s">
        <v>27</v>
      </c>
      <c r="D45" s="21" t="s">
        <v>28</v>
      </c>
      <c r="E45" s="13"/>
      <c r="F45" s="21" t="s">
        <v>7</v>
      </c>
      <c r="G45" s="21" t="s">
        <v>9</v>
      </c>
      <c r="H45" s="13"/>
      <c r="I45" s="15"/>
      <c r="J45" s="21" t="s">
        <v>29</v>
      </c>
      <c r="K45" s="21" t="s">
        <v>30</v>
      </c>
      <c r="L45" s="15"/>
      <c r="M45" s="13"/>
      <c r="N45" s="21" t="s">
        <v>31</v>
      </c>
      <c r="O45" s="21" t="s">
        <v>30</v>
      </c>
      <c r="P45" s="21"/>
      <c r="Q45" s="21" t="s">
        <v>32</v>
      </c>
      <c r="R45" s="21" t="s">
        <v>33</v>
      </c>
      <c r="S45" s="21" t="s">
        <v>34</v>
      </c>
      <c r="T45" s="15"/>
      <c r="U45" s="13"/>
      <c r="V45" s="13"/>
    </row>
    <row r="46" spans="1:22" ht="16.5" customHeight="1">
      <c r="A46" s="13"/>
      <c r="B46" s="13"/>
      <c r="C46" s="12">
        <f>D42</f>
        <v>5</v>
      </c>
      <c r="D46" s="24">
        <f>C46/C12</f>
        <v>5</v>
      </c>
      <c r="E46" s="13"/>
      <c r="F46" s="12">
        <f>H12+I12</f>
        <v>2</v>
      </c>
      <c r="G46" s="24">
        <f>F46/C12</f>
        <v>2</v>
      </c>
      <c r="H46" s="13"/>
      <c r="I46" s="15"/>
      <c r="J46" s="12">
        <f>J42</f>
        <v>33</v>
      </c>
      <c r="K46" s="24">
        <f>J46/C12</f>
        <v>33</v>
      </c>
      <c r="L46" s="15"/>
      <c r="M46" s="13"/>
      <c r="N46" s="12">
        <f>E12</f>
        <v>41</v>
      </c>
      <c r="O46" s="24">
        <f>N46/C12</f>
        <v>41</v>
      </c>
      <c r="P46" s="24"/>
      <c r="Q46" s="12">
        <f>N42</f>
        <v>0</v>
      </c>
      <c r="R46" s="12">
        <v>0</v>
      </c>
      <c r="S46" s="12">
        <v>1</v>
      </c>
      <c r="T46" s="15"/>
      <c r="U46" s="13"/>
      <c r="V46" s="13"/>
    </row>
    <row r="47" spans="1:22" ht="16.5" customHeight="1">
      <c r="A47" s="13"/>
      <c r="B47" s="13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2"/>
      <c r="P47" s="12"/>
      <c r="Q47" s="13"/>
      <c r="R47" s="13"/>
      <c r="S47" s="13"/>
      <c r="T47" s="12"/>
      <c r="U47" s="13"/>
      <c r="V47" s="13"/>
    </row>
    <row r="48" spans="1:22" ht="16.5" customHeight="1">
      <c r="A48" s="13"/>
      <c r="B48" s="13"/>
      <c r="C48" s="21" t="s">
        <v>35</v>
      </c>
      <c r="D48" s="13"/>
      <c r="E48" s="17"/>
      <c r="F48" s="41"/>
      <c r="G48" s="15"/>
      <c r="H48" s="13"/>
      <c r="I48" s="21" t="s">
        <v>36</v>
      </c>
      <c r="J48" s="13"/>
      <c r="K48" s="41"/>
      <c r="L48" s="15"/>
      <c r="M48" s="15"/>
      <c r="N48" s="15"/>
      <c r="O48" s="12"/>
      <c r="P48" s="12"/>
      <c r="Q48" s="13"/>
      <c r="R48" s="13"/>
      <c r="S48" s="13"/>
      <c r="T48" s="12"/>
      <c r="U48" s="13"/>
      <c r="V48" s="13"/>
    </row>
    <row r="49" spans="1:22" ht="16.5" customHeight="1">
      <c r="A49" s="13"/>
      <c r="B49" s="13"/>
      <c r="C49" s="13" t="s">
        <v>37</v>
      </c>
      <c r="D49" s="12">
        <f>M42</f>
        <v>0</v>
      </c>
      <c r="E49" s="13"/>
      <c r="F49" s="14"/>
      <c r="G49" s="15"/>
      <c r="H49" s="13"/>
      <c r="I49" s="43" t="s">
        <v>38</v>
      </c>
      <c r="J49" s="12">
        <v>3</v>
      </c>
      <c r="K49" s="15"/>
      <c r="L49" s="70"/>
      <c r="M49" s="15"/>
      <c r="N49" s="15"/>
      <c r="O49" s="12"/>
      <c r="P49" s="12"/>
      <c r="Q49" s="13"/>
      <c r="R49" s="13"/>
      <c r="S49" s="13"/>
      <c r="T49" s="12"/>
      <c r="U49" s="13"/>
      <c r="V49" s="13"/>
    </row>
    <row r="50" spans="1:22" ht="16.5" customHeight="1">
      <c r="A50" s="13"/>
      <c r="B50" s="13"/>
      <c r="C50" s="44" t="s">
        <v>39</v>
      </c>
      <c r="D50" s="65">
        <v>4</v>
      </c>
      <c r="E50" s="13"/>
      <c r="F50" s="45"/>
      <c r="G50" s="65"/>
      <c r="H50" s="13"/>
      <c r="I50" s="45" t="s">
        <v>39</v>
      </c>
      <c r="J50" s="65">
        <v>3</v>
      </c>
      <c r="K50" s="13"/>
      <c r="L50" s="13"/>
      <c r="M50" s="13"/>
      <c r="N50" s="13"/>
      <c r="O50" s="12"/>
      <c r="P50" s="12"/>
      <c r="Q50" s="13"/>
      <c r="R50" s="13"/>
      <c r="S50" s="13"/>
      <c r="T50" s="12"/>
      <c r="U50" s="13"/>
      <c r="V50" s="13"/>
    </row>
    <row r="51" spans="1:22" ht="16.5" customHeight="1">
      <c r="A51" s="13"/>
      <c r="B51" s="13"/>
      <c r="C51" s="16" t="s">
        <v>40</v>
      </c>
      <c r="D51" s="46">
        <f>(D49/D50)</f>
        <v>0</v>
      </c>
      <c r="E51" s="13"/>
      <c r="F51" s="16"/>
      <c r="G51" s="46"/>
      <c r="H51" s="13"/>
      <c r="I51" s="16" t="s">
        <v>40</v>
      </c>
      <c r="J51" s="46">
        <f>(J49/J50)</f>
        <v>1</v>
      </c>
      <c r="K51" s="13"/>
      <c r="L51" s="13"/>
      <c r="M51" s="13"/>
      <c r="N51" s="13"/>
      <c r="O51" s="12"/>
      <c r="P51" s="12"/>
      <c r="Q51" s="13"/>
      <c r="R51" s="13"/>
      <c r="S51" s="13"/>
      <c r="T51" s="12"/>
      <c r="U51" s="13"/>
      <c r="V51" s="13"/>
    </row>
  </sheetData>
  <mergeCells count="6">
    <mergeCell ref="S14:V14"/>
    <mergeCell ref="A14:B14"/>
    <mergeCell ref="A3:B3"/>
    <mergeCell ref="J1:K1"/>
    <mergeCell ref="J2:K2"/>
    <mergeCell ref="B1:D1"/>
  </mergeCells>
  <phoneticPr fontId="7" type="noConversion"/>
  <printOptions horizontalCentered="1" verticalCentered="1" gridLines="1"/>
  <pageMargins left="0.19685039370078741" right="0.19685039370078741" top="0.39370078740157483" bottom="0.19685039370078741" header="0.19685039370078741" footer="0"/>
  <headerFooter>
    <oddHeader xml:space="preserve">&amp;L&amp;"Arial,Bold"&amp;12RYERSON HOCKEY STATISTICS 2015-16&amp;R&amp;"Arial,Bold Italic"&amp;11  </oddHeader>
  </headerFooter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IV51"/>
  <sheetViews>
    <sheetView showRuler="0" topLeftCell="A7" zoomScale="70" zoomScaleNormal="70" zoomScalePageLayoutView="70" workbookViewId="0">
      <selection activeCell="H38" sqref="H38"/>
    </sheetView>
  </sheetViews>
  <sheetFormatPr baseColWidth="10" defaultColWidth="11.5" defaultRowHeight="12" x14ac:dyDescent="0"/>
  <cols>
    <col min="2" max="2" width="23.6640625" customWidth="1"/>
    <col min="3" max="3" width="14.6640625" bestFit="1" customWidth="1"/>
    <col min="9" max="9" width="14.6640625" bestFit="1" customWidth="1"/>
  </cols>
  <sheetData>
    <row r="1" spans="1:256" ht="17">
      <c r="A1" s="16" t="s">
        <v>57</v>
      </c>
      <c r="B1" s="1085"/>
      <c r="C1" s="1085"/>
      <c r="D1" s="1085"/>
      <c r="E1" s="16"/>
      <c r="F1" s="16"/>
      <c r="G1" s="16"/>
      <c r="H1" s="16"/>
      <c r="I1" s="16" t="s">
        <v>52</v>
      </c>
      <c r="J1" s="1085" t="s">
        <v>55</v>
      </c>
      <c r="K1" s="1085"/>
      <c r="L1" s="17">
        <f>D42</f>
        <v>2</v>
      </c>
      <c r="M1" s="13"/>
      <c r="N1" s="17"/>
      <c r="O1" s="12"/>
      <c r="P1" s="12"/>
      <c r="Q1" s="13"/>
      <c r="R1" s="13"/>
      <c r="S1" s="13"/>
      <c r="T1" s="12"/>
      <c r="U1" s="13"/>
      <c r="V1" s="13"/>
    </row>
    <row r="2" spans="1:256" ht="17">
      <c r="A2" s="16"/>
      <c r="B2" s="16"/>
      <c r="C2" s="16"/>
      <c r="D2" s="16"/>
      <c r="E2" s="16"/>
      <c r="F2" s="16"/>
      <c r="G2" s="13"/>
      <c r="H2" s="16"/>
      <c r="I2" s="13"/>
      <c r="J2" s="1085" t="s">
        <v>130</v>
      </c>
      <c r="K2" s="1085"/>
      <c r="L2" s="17">
        <f>H12</f>
        <v>5</v>
      </c>
      <c r="M2" s="13"/>
      <c r="N2" s="17"/>
      <c r="O2" s="12"/>
      <c r="P2" s="12"/>
      <c r="Q2" s="13"/>
      <c r="R2" s="13"/>
      <c r="S2" s="13"/>
      <c r="T2" s="12"/>
      <c r="U2" s="12"/>
      <c r="V2" s="12"/>
    </row>
    <row r="3" spans="1:256" ht="17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2"/>
      <c r="P3" s="12"/>
      <c r="Q3" s="13"/>
      <c r="R3" s="13"/>
      <c r="S3" s="13"/>
      <c r="T3" s="12"/>
      <c r="U3" s="12"/>
      <c r="V3" s="12"/>
    </row>
    <row r="4" spans="1:256" ht="17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1" t="s">
        <v>53</v>
      </c>
      <c r="N4" s="21" t="s">
        <v>12</v>
      </c>
      <c r="O4" s="139" t="s">
        <v>19</v>
      </c>
      <c r="P4" s="15"/>
      <c r="Q4" s="15"/>
      <c r="R4" s="21"/>
      <c r="S4" s="21"/>
      <c r="T4" s="21"/>
      <c r="U4" s="12"/>
      <c r="V4" s="12"/>
    </row>
    <row r="5" spans="1:256" ht="17">
      <c r="A5" s="109">
        <v>30</v>
      </c>
      <c r="B5" s="108" t="s">
        <v>69</v>
      </c>
      <c r="C5" s="24">
        <f>D5/60</f>
        <v>0.33333333333333331</v>
      </c>
      <c r="D5" s="24">
        <v>20</v>
      </c>
      <c r="E5" s="12">
        <v>0</v>
      </c>
      <c r="F5" s="12">
        <v>0</v>
      </c>
      <c r="G5" s="25" t="e">
        <f>F5/E5</f>
        <v>#DIV/0!</v>
      </c>
      <c r="H5" s="12">
        <v>0</v>
      </c>
      <c r="I5" s="12">
        <v>0</v>
      </c>
      <c r="J5" s="24">
        <f>H5/C5</f>
        <v>0</v>
      </c>
      <c r="K5" s="12">
        <v>0</v>
      </c>
      <c r="L5" s="12">
        <v>0</v>
      </c>
      <c r="M5" s="14">
        <v>0</v>
      </c>
      <c r="N5" s="12">
        <v>0</v>
      </c>
      <c r="O5" s="91">
        <v>0</v>
      </c>
      <c r="P5" s="15"/>
      <c r="Q5" s="15"/>
      <c r="R5" s="12"/>
      <c r="S5" s="12"/>
      <c r="T5" s="12"/>
      <c r="U5" s="13"/>
      <c r="V5" s="13"/>
    </row>
    <row r="6" spans="1:256" ht="17">
      <c r="A6" s="109">
        <v>28</v>
      </c>
      <c r="B6" s="108" t="s">
        <v>97</v>
      </c>
      <c r="C6" s="24">
        <f>D6/60</f>
        <v>0</v>
      </c>
      <c r="D6" s="24">
        <v>0</v>
      </c>
      <c r="E6" s="12">
        <v>0</v>
      </c>
      <c r="F6" s="12">
        <v>0</v>
      </c>
      <c r="G6" s="25" t="e">
        <f>F6/E6</f>
        <v>#DIV/0!</v>
      </c>
      <c r="H6" s="12">
        <v>0</v>
      </c>
      <c r="I6" s="12">
        <v>0</v>
      </c>
      <c r="J6" s="24" t="e">
        <f>H6/C6</f>
        <v>#DIV/0!</v>
      </c>
      <c r="K6" s="12">
        <v>0</v>
      </c>
      <c r="L6" s="12">
        <v>0</v>
      </c>
      <c r="M6" s="14">
        <v>0</v>
      </c>
      <c r="N6" s="12">
        <v>0</v>
      </c>
      <c r="O6" s="91">
        <v>0</v>
      </c>
      <c r="P6" s="15"/>
      <c r="Q6" s="15"/>
      <c r="R6" s="21"/>
      <c r="S6" s="21"/>
      <c r="T6" s="21"/>
      <c r="U6" s="13"/>
      <c r="V6" s="13"/>
    </row>
    <row r="7" spans="1:256" ht="17">
      <c r="A7" s="109">
        <v>1</v>
      </c>
      <c r="B7" s="108" t="s">
        <v>96</v>
      </c>
      <c r="C7" s="24">
        <f>D7/60</f>
        <v>0</v>
      </c>
      <c r="D7" s="24">
        <v>0</v>
      </c>
      <c r="E7" s="12">
        <v>10</v>
      </c>
      <c r="F7" s="12">
        <v>10</v>
      </c>
      <c r="G7" s="25">
        <f>F7/E7</f>
        <v>1</v>
      </c>
      <c r="H7" s="12">
        <v>0</v>
      </c>
      <c r="I7" s="12">
        <v>0</v>
      </c>
      <c r="J7" s="24" t="e">
        <f>H7/C7</f>
        <v>#DIV/0!</v>
      </c>
      <c r="K7" s="12">
        <v>0</v>
      </c>
      <c r="L7" s="12">
        <v>0</v>
      </c>
      <c r="M7" s="14">
        <v>0</v>
      </c>
      <c r="N7" s="12">
        <v>0</v>
      </c>
      <c r="O7" s="91">
        <v>0</v>
      </c>
      <c r="P7" s="15"/>
      <c r="Q7" s="15"/>
      <c r="R7" s="12"/>
      <c r="S7" s="12"/>
      <c r="T7" s="12"/>
      <c r="U7" s="13"/>
      <c r="V7" s="13"/>
    </row>
    <row r="8" spans="1:256" ht="17">
      <c r="A8" s="109">
        <v>29</v>
      </c>
      <c r="B8" s="108" t="s">
        <v>70</v>
      </c>
      <c r="C8" s="24">
        <f>D8/60</f>
        <v>0.33333333333333331</v>
      </c>
      <c r="D8" s="24">
        <v>20</v>
      </c>
      <c r="E8" s="12">
        <v>10</v>
      </c>
      <c r="F8" s="12">
        <v>10</v>
      </c>
      <c r="G8" s="25">
        <f>F8/E8</f>
        <v>1</v>
      </c>
      <c r="H8" s="12">
        <v>0</v>
      </c>
      <c r="I8" s="12">
        <v>0</v>
      </c>
      <c r="J8" s="24">
        <f>H8/C8</f>
        <v>0</v>
      </c>
      <c r="K8" s="12">
        <v>0</v>
      </c>
      <c r="L8" s="12">
        <v>0</v>
      </c>
      <c r="M8" s="14">
        <v>0</v>
      </c>
      <c r="N8" s="12">
        <v>0</v>
      </c>
      <c r="O8" s="91">
        <v>0</v>
      </c>
      <c r="P8" s="15"/>
      <c r="Q8" s="15"/>
      <c r="R8" s="12"/>
      <c r="S8" s="12"/>
      <c r="T8" s="12"/>
      <c r="U8" s="13"/>
      <c r="V8" s="13"/>
    </row>
    <row r="9" spans="1:256" ht="17">
      <c r="A9" s="115">
        <v>31</v>
      </c>
      <c r="B9" s="112" t="s">
        <v>71</v>
      </c>
      <c r="C9" s="24">
        <f>D9/60</f>
        <v>0.33333333333333331</v>
      </c>
      <c r="D9" s="24">
        <v>20</v>
      </c>
      <c r="E9" s="12">
        <v>21</v>
      </c>
      <c r="F9" s="12">
        <v>16</v>
      </c>
      <c r="G9" s="25">
        <f>F9/E9</f>
        <v>0.76190476190476186</v>
      </c>
      <c r="H9" s="12">
        <v>5</v>
      </c>
      <c r="I9" s="12">
        <v>0</v>
      </c>
      <c r="J9" s="24">
        <f>H9/C9</f>
        <v>15</v>
      </c>
      <c r="K9" s="12">
        <v>0</v>
      </c>
      <c r="L9" s="12">
        <v>1</v>
      </c>
      <c r="M9" s="14">
        <v>0</v>
      </c>
      <c r="N9" s="12">
        <v>0</v>
      </c>
      <c r="O9" s="91">
        <v>0</v>
      </c>
      <c r="P9" s="15"/>
      <c r="Q9" s="15"/>
      <c r="R9" s="65"/>
      <c r="S9" s="65"/>
      <c r="T9" s="65"/>
      <c r="U9" s="13"/>
      <c r="V9" s="13"/>
    </row>
    <row r="10" spans="1:256" ht="17">
      <c r="A10" s="115"/>
      <c r="B10" s="112" t="s">
        <v>105</v>
      </c>
      <c r="C10" s="24"/>
      <c r="D10" s="24"/>
      <c r="E10" s="12"/>
      <c r="F10" s="12"/>
      <c r="G10" s="25"/>
      <c r="H10" s="12"/>
      <c r="I10" s="12"/>
      <c r="J10" s="24"/>
      <c r="K10" s="12"/>
      <c r="L10" s="12"/>
      <c r="M10" s="12"/>
      <c r="N10" s="12"/>
      <c r="O10" s="15"/>
      <c r="P10" s="15"/>
      <c r="Q10" s="15"/>
      <c r="R10" s="65"/>
      <c r="S10" s="65"/>
      <c r="T10" s="65"/>
      <c r="U10" s="13"/>
      <c r="V10" s="13"/>
    </row>
    <row r="11" spans="1:256" ht="17">
      <c r="A11" s="115"/>
      <c r="B11" s="112"/>
      <c r="C11" s="115"/>
      <c r="D11" s="112"/>
      <c r="E11" s="115"/>
      <c r="F11" s="112"/>
      <c r="G11" s="115"/>
      <c r="H11" s="112"/>
      <c r="I11" s="115"/>
      <c r="J11" s="112"/>
      <c r="K11" s="115"/>
      <c r="L11" s="112"/>
      <c r="M11" s="115"/>
      <c r="N11" s="112"/>
      <c r="O11" s="15"/>
      <c r="P11" s="112"/>
      <c r="Q11" s="115"/>
      <c r="R11" s="112"/>
      <c r="S11" s="115"/>
      <c r="T11" s="112"/>
      <c r="U11" s="115"/>
      <c r="V11" s="112"/>
      <c r="W11" s="140"/>
      <c r="X11" s="141"/>
      <c r="Y11" s="140"/>
      <c r="Z11" s="141"/>
      <c r="AA11" s="140"/>
      <c r="AB11" s="141"/>
      <c r="AC11" s="140"/>
      <c r="AD11" s="141"/>
      <c r="AE11" s="140"/>
      <c r="AF11" s="141"/>
      <c r="AG11" s="140"/>
      <c r="AH11" s="141"/>
      <c r="AI11" s="140"/>
      <c r="AJ11" s="141"/>
      <c r="AK11" s="140"/>
      <c r="AL11" s="141"/>
      <c r="AM11" s="140"/>
      <c r="AN11" s="141"/>
      <c r="AO11" s="140"/>
      <c r="AP11" s="141"/>
      <c r="AQ11" s="140"/>
      <c r="AR11" s="141"/>
      <c r="AS11" s="140"/>
      <c r="AT11" s="141"/>
      <c r="AU11" s="140"/>
      <c r="AV11" s="141"/>
      <c r="AW11" s="140"/>
      <c r="AX11" s="141"/>
      <c r="AY11" s="140"/>
      <c r="AZ11" s="141"/>
      <c r="BA11" s="140"/>
      <c r="BB11" s="141"/>
      <c r="BC11" s="140"/>
      <c r="BD11" s="141"/>
      <c r="BE11" s="140"/>
      <c r="BF11" s="141"/>
      <c r="BG11" s="140"/>
      <c r="BH11" s="141"/>
      <c r="BI11" s="140"/>
      <c r="BJ11" s="141"/>
      <c r="BK11" s="140"/>
      <c r="BL11" s="141"/>
      <c r="BM11" s="140"/>
      <c r="BN11" s="141"/>
      <c r="BO11" s="140"/>
      <c r="BP11" s="141"/>
      <c r="BQ11" s="140"/>
      <c r="BR11" s="141"/>
      <c r="BS11" s="140"/>
      <c r="BT11" s="141"/>
      <c r="BU11" s="140"/>
      <c r="BV11" s="141"/>
      <c r="BW11" s="140"/>
      <c r="BX11" s="141"/>
      <c r="BY11" s="140"/>
      <c r="BZ11" s="141"/>
      <c r="CA11" s="140"/>
      <c r="CB11" s="141"/>
      <c r="CC11" s="140"/>
      <c r="CD11" s="141"/>
      <c r="CE11" s="140"/>
      <c r="CF11" s="141"/>
      <c r="CG11" s="140"/>
      <c r="CH11" s="141"/>
      <c r="CI11" s="140"/>
      <c r="CJ11" s="141"/>
      <c r="CK11" s="140"/>
      <c r="CL11" s="141"/>
      <c r="CM11" s="140"/>
      <c r="CN11" s="141"/>
      <c r="CO11" s="140"/>
      <c r="CP11" s="141"/>
      <c r="CQ11" s="140"/>
      <c r="CR11" s="141"/>
      <c r="CS11" s="140"/>
      <c r="CT11" s="141"/>
      <c r="CU11" s="140"/>
      <c r="CV11" s="141"/>
      <c r="CW11" s="140"/>
      <c r="CX11" s="141"/>
      <c r="CY11" s="140"/>
      <c r="CZ11" s="141"/>
      <c r="DA11" s="140"/>
      <c r="DB11" s="141"/>
      <c r="DC11" s="140"/>
      <c r="DD11" s="141"/>
      <c r="DE11" s="140"/>
      <c r="DF11" s="141"/>
      <c r="DG11" s="140"/>
      <c r="DH11" s="141"/>
      <c r="DI11" s="140"/>
      <c r="DJ11" s="141"/>
      <c r="DK11" s="140"/>
      <c r="DL11" s="141"/>
      <c r="DM11" s="140"/>
      <c r="DN11" s="141"/>
      <c r="DO11" s="140"/>
      <c r="DP11" s="141"/>
      <c r="DQ11" s="140"/>
      <c r="DR11" s="141"/>
      <c r="DS11" s="140"/>
      <c r="DT11" s="141"/>
      <c r="DU11" s="140"/>
      <c r="DV11" s="141"/>
      <c r="DW11" s="140"/>
      <c r="DX11" s="141"/>
      <c r="DY11" s="140"/>
      <c r="DZ11" s="141"/>
      <c r="EA11" s="140"/>
      <c r="EB11" s="141"/>
      <c r="EC11" s="140"/>
      <c r="ED11" s="141"/>
      <c r="EE11" s="140"/>
      <c r="EF11" s="141"/>
      <c r="EG11" s="140"/>
      <c r="EH11" s="141"/>
      <c r="EI11" s="140"/>
      <c r="EJ11" s="141"/>
      <c r="EK11" s="140"/>
      <c r="EL11" s="141"/>
      <c r="EM11" s="140"/>
      <c r="EN11" s="141"/>
      <c r="EO11" s="140"/>
      <c r="EP11" s="141"/>
      <c r="EQ11" s="140"/>
      <c r="ER11" s="141"/>
      <c r="ES11" s="140"/>
      <c r="ET11" s="141"/>
      <c r="EU11" s="140"/>
      <c r="EV11" s="141"/>
      <c r="EW11" s="140"/>
      <c r="EX11" s="141"/>
      <c r="EY11" s="140"/>
      <c r="EZ11" s="141"/>
      <c r="FA11" s="140"/>
      <c r="FB11" s="141"/>
      <c r="FC11" s="140"/>
      <c r="FD11" s="141"/>
      <c r="FE11" s="140"/>
      <c r="FF11" s="141"/>
      <c r="FG11" s="140"/>
      <c r="FH11" s="141"/>
      <c r="FI11" s="140"/>
      <c r="FJ11" s="141"/>
      <c r="FK11" s="140"/>
      <c r="FL11" s="141"/>
      <c r="FM11" s="140"/>
      <c r="FN11" s="141"/>
      <c r="FO11" s="140"/>
      <c r="FP11" s="141"/>
      <c r="FQ11" s="140"/>
      <c r="FR11" s="141"/>
      <c r="FS11" s="140"/>
      <c r="FT11" s="141"/>
      <c r="FU11" s="140"/>
      <c r="FV11" s="141"/>
      <c r="FW11" s="140"/>
      <c r="FX11" s="141"/>
      <c r="FY11" s="140"/>
      <c r="FZ11" s="141"/>
      <c r="GA11" s="140"/>
      <c r="GB11" s="141"/>
      <c r="GC11" s="140"/>
      <c r="GD11" s="141"/>
      <c r="GE11" s="140"/>
      <c r="GF11" s="141"/>
      <c r="GG11" s="140"/>
      <c r="GH11" s="141"/>
      <c r="GI11" s="140"/>
      <c r="GJ11" s="141"/>
      <c r="GK11" s="140"/>
      <c r="GL11" s="141"/>
      <c r="GM11" s="140"/>
      <c r="GN11" s="141"/>
      <c r="GO11" s="140"/>
      <c r="GP11" s="141"/>
      <c r="GQ11" s="140"/>
      <c r="GR11" s="141"/>
      <c r="GS11" s="140"/>
      <c r="GT11" s="141"/>
      <c r="GU11" s="140"/>
      <c r="GV11" s="141"/>
      <c r="GW11" s="140"/>
      <c r="GX11" s="141"/>
      <c r="GY11" s="140"/>
      <c r="GZ11" s="141"/>
      <c r="HA11" s="140"/>
      <c r="HB11" s="141"/>
      <c r="HC11" s="140"/>
      <c r="HD11" s="141"/>
      <c r="HE11" s="140"/>
      <c r="HF11" s="141"/>
      <c r="HG11" s="140"/>
      <c r="HH11" s="141"/>
      <c r="HI11" s="140"/>
      <c r="HJ11" s="141"/>
      <c r="HK11" s="140"/>
      <c r="HL11" s="141"/>
      <c r="HM11" s="140"/>
      <c r="HN11" s="141"/>
      <c r="HO11" s="140"/>
      <c r="HP11" s="141"/>
      <c r="HQ11" s="140"/>
      <c r="HR11" s="141"/>
      <c r="HS11" s="140"/>
      <c r="HT11" s="141"/>
      <c r="HU11" s="140"/>
      <c r="HV11" s="141"/>
      <c r="HW11" s="140"/>
      <c r="HX11" s="141"/>
      <c r="HY11" s="140"/>
      <c r="HZ11" s="141"/>
      <c r="IA11" s="140"/>
      <c r="IB11" s="141"/>
      <c r="IC11" s="140"/>
      <c r="ID11" s="141"/>
      <c r="IE11" s="140"/>
      <c r="IF11" s="141"/>
      <c r="IG11" s="140"/>
      <c r="IH11" s="141"/>
      <c r="II11" s="140"/>
      <c r="IJ11" s="141"/>
      <c r="IK11" s="140"/>
      <c r="IL11" s="141"/>
      <c r="IM11" s="140"/>
      <c r="IN11" s="141"/>
      <c r="IO11" s="140"/>
      <c r="IP11" s="141"/>
      <c r="IQ11" s="140"/>
      <c r="IR11" s="141"/>
      <c r="IS11" s="140"/>
      <c r="IT11" s="141"/>
      <c r="IU11" s="140"/>
      <c r="IV11" s="141"/>
    </row>
    <row r="12" spans="1:256" s="1" customFormat="1" ht="16.5" customHeight="1">
      <c r="A12" s="13"/>
      <c r="B12" s="16" t="s">
        <v>14</v>
      </c>
      <c r="C12" s="26">
        <f>D12/60</f>
        <v>1</v>
      </c>
      <c r="D12" s="26">
        <f>SUM(D5:D9)</f>
        <v>60</v>
      </c>
      <c r="E12" s="17">
        <f>SUM(E6:E9)</f>
        <v>41</v>
      </c>
      <c r="F12" s="17">
        <f>SUM(F6:F9)</f>
        <v>36</v>
      </c>
      <c r="G12" s="27">
        <f>F12/E12</f>
        <v>0.87804878048780488</v>
      </c>
      <c r="H12" s="17">
        <f>SUM(H5:H9)</f>
        <v>5</v>
      </c>
      <c r="I12" s="17">
        <f>SUM(I6:I9)</f>
        <v>0</v>
      </c>
      <c r="J12" s="26">
        <f>H12/C12</f>
        <v>5</v>
      </c>
      <c r="K12" s="17">
        <f>SUM(K6:K9)</f>
        <v>0</v>
      </c>
      <c r="L12" s="17">
        <f>SUM(L5:L9)</f>
        <v>1</v>
      </c>
      <c r="M12" s="17">
        <f>SUM(N5:N9)</f>
        <v>0</v>
      </c>
      <c r="N12" s="17">
        <f>SUM(R5:R7)</f>
        <v>0</v>
      </c>
      <c r="O12" s="130">
        <f>SUM(O5:O9)</f>
        <v>0</v>
      </c>
      <c r="P12" s="15"/>
      <c r="Q12" s="15"/>
      <c r="R12" s="12"/>
      <c r="S12" s="12"/>
      <c r="T12" s="12"/>
      <c r="U12" s="13"/>
      <c r="V12" s="13"/>
    </row>
    <row r="13" spans="1:256" s="1" customFormat="1" ht="16.5" customHeight="1">
      <c r="A13" s="13"/>
      <c r="B13" s="16"/>
      <c r="C13" s="26"/>
      <c r="D13" s="26"/>
      <c r="E13" s="17"/>
      <c r="F13" s="17"/>
      <c r="G13" s="27"/>
      <c r="H13" s="17"/>
      <c r="I13" s="17"/>
      <c r="J13" s="26"/>
      <c r="K13" s="17"/>
      <c r="L13" s="17"/>
      <c r="M13" s="17"/>
      <c r="N13" s="17"/>
      <c r="O13" s="130"/>
      <c r="P13" s="15"/>
      <c r="Q13" s="15"/>
      <c r="R13" s="12"/>
      <c r="S13" s="12"/>
      <c r="T13" s="12"/>
      <c r="U13" s="13"/>
      <c r="V13" s="13"/>
    </row>
    <row r="14" spans="1:256" ht="17">
      <c r="A14" s="1129" t="s">
        <v>15</v>
      </c>
      <c r="B14" s="1129"/>
      <c r="C14" s="13"/>
      <c r="D14" s="13"/>
      <c r="E14" s="13"/>
      <c r="F14" s="13"/>
      <c r="G14" s="13"/>
      <c r="H14" s="13"/>
      <c r="I14" s="17" t="s">
        <v>58</v>
      </c>
      <c r="J14" s="13"/>
      <c r="K14" s="17" t="s">
        <v>59</v>
      </c>
      <c r="L14" s="17" t="s">
        <v>60</v>
      </c>
      <c r="M14" s="13"/>
      <c r="N14" s="13"/>
      <c r="O14" s="12"/>
      <c r="P14" s="12"/>
      <c r="Q14" s="13"/>
      <c r="R14" s="13"/>
      <c r="S14" s="1128" t="s">
        <v>47</v>
      </c>
      <c r="T14" s="1128"/>
      <c r="U14" s="1128"/>
      <c r="V14" s="1128"/>
    </row>
    <row r="15" spans="1:256" ht="17">
      <c r="A15" s="11" t="s">
        <v>1</v>
      </c>
      <c r="B15" s="11" t="s">
        <v>2</v>
      </c>
      <c r="C15" s="21" t="s">
        <v>16</v>
      </c>
      <c r="D15" s="21" t="s">
        <v>3</v>
      </c>
      <c r="E15" s="21" t="s">
        <v>17</v>
      </c>
      <c r="F15" s="21" t="s">
        <v>18</v>
      </c>
      <c r="G15" s="21" t="s">
        <v>19</v>
      </c>
      <c r="H15" s="31" t="s">
        <v>20</v>
      </c>
      <c r="I15" s="21" t="s">
        <v>61</v>
      </c>
      <c r="J15" s="21" t="s">
        <v>4</v>
      </c>
      <c r="K15" s="21" t="s">
        <v>62</v>
      </c>
      <c r="L15" s="21" t="s">
        <v>62</v>
      </c>
      <c r="M15" s="21" t="s">
        <v>21</v>
      </c>
      <c r="N15" s="21" t="s">
        <v>22</v>
      </c>
      <c r="O15" s="21" t="s">
        <v>23</v>
      </c>
      <c r="P15" s="21" t="s">
        <v>48</v>
      </c>
      <c r="Q15" s="21" t="s">
        <v>8</v>
      </c>
      <c r="R15" s="21" t="s">
        <v>24</v>
      </c>
      <c r="S15" s="21" t="s">
        <v>10</v>
      </c>
      <c r="T15" s="21" t="s">
        <v>11</v>
      </c>
      <c r="U15" s="21" t="s">
        <v>25</v>
      </c>
      <c r="V15" s="21" t="s">
        <v>6</v>
      </c>
    </row>
    <row r="16" spans="1:256" ht="17">
      <c r="A16" s="109">
        <v>2</v>
      </c>
      <c r="B16" s="108" t="s">
        <v>72</v>
      </c>
      <c r="C16" s="12">
        <v>1</v>
      </c>
      <c r="D16" s="12">
        <v>0</v>
      </c>
      <c r="E16" s="12">
        <v>0</v>
      </c>
      <c r="F16" s="12">
        <f t="shared" ref="F16:F40" si="0">SUM(D16:E16)</f>
        <v>0</v>
      </c>
      <c r="G16" s="12">
        <v>0</v>
      </c>
      <c r="H16" s="12">
        <v>0</v>
      </c>
      <c r="I16" s="12">
        <v>0</v>
      </c>
      <c r="J16" s="12">
        <v>1</v>
      </c>
      <c r="K16" s="66" t="e">
        <f t="shared" ref="K16:K40" si="1">(J16/I16)</f>
        <v>#DIV/0!</v>
      </c>
      <c r="L16" s="67">
        <f t="shared" ref="L16:L40" si="2">(D16/J16)</f>
        <v>0</v>
      </c>
      <c r="M16" s="12">
        <v>0</v>
      </c>
      <c r="N16" s="12">
        <v>0</v>
      </c>
      <c r="O16" s="12">
        <v>0</v>
      </c>
      <c r="P16" s="12">
        <v>0</v>
      </c>
      <c r="Q16" s="12">
        <v>0</v>
      </c>
      <c r="R16" s="12">
        <v>0</v>
      </c>
      <c r="S16" s="12">
        <v>0</v>
      </c>
      <c r="T16" s="12">
        <v>0</v>
      </c>
      <c r="U16" s="12">
        <f t="shared" ref="U16:U40" si="3">S16+T16</f>
        <v>0</v>
      </c>
      <c r="V16" s="66" t="e">
        <f t="shared" ref="V16:V40" si="4">S16/(S16+T16)</f>
        <v>#DIV/0!</v>
      </c>
    </row>
    <row r="17" spans="1:22" ht="17">
      <c r="A17" s="109">
        <v>4</v>
      </c>
      <c r="B17" s="108" t="s">
        <v>73</v>
      </c>
      <c r="C17" s="12">
        <v>1</v>
      </c>
      <c r="D17" s="12">
        <v>0</v>
      </c>
      <c r="E17" s="12">
        <v>0</v>
      </c>
      <c r="F17" s="12">
        <f t="shared" si="0"/>
        <v>0</v>
      </c>
      <c r="G17" s="12">
        <v>0</v>
      </c>
      <c r="H17" s="12">
        <v>1</v>
      </c>
      <c r="I17" s="12">
        <v>0</v>
      </c>
      <c r="J17" s="12">
        <v>1</v>
      </c>
      <c r="K17" s="66" t="e">
        <f t="shared" si="1"/>
        <v>#DIV/0!</v>
      </c>
      <c r="L17" s="67">
        <f t="shared" si="2"/>
        <v>0</v>
      </c>
      <c r="M17" s="12">
        <v>0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2">
        <f t="shared" si="3"/>
        <v>0</v>
      </c>
      <c r="V17" s="66" t="e">
        <f t="shared" si="4"/>
        <v>#DIV/0!</v>
      </c>
    </row>
    <row r="18" spans="1:22" ht="17">
      <c r="A18" s="109">
        <v>5</v>
      </c>
      <c r="B18" s="108" t="s">
        <v>74</v>
      </c>
      <c r="C18" s="12">
        <v>1</v>
      </c>
      <c r="D18" s="12">
        <v>0</v>
      </c>
      <c r="E18" s="12">
        <v>0</v>
      </c>
      <c r="F18" s="12">
        <f t="shared" si="0"/>
        <v>0</v>
      </c>
      <c r="G18" s="12">
        <v>0</v>
      </c>
      <c r="H18" s="12">
        <v>-2</v>
      </c>
      <c r="I18" s="12">
        <v>0</v>
      </c>
      <c r="J18" s="12">
        <v>2</v>
      </c>
      <c r="K18" s="66" t="e">
        <f t="shared" si="1"/>
        <v>#DIV/0!</v>
      </c>
      <c r="L18" s="67">
        <f t="shared" si="2"/>
        <v>0</v>
      </c>
      <c r="M18" s="12">
        <v>0</v>
      </c>
      <c r="N18" s="12">
        <v>0</v>
      </c>
      <c r="O18" s="12">
        <v>0</v>
      </c>
      <c r="P18" s="12">
        <v>0</v>
      </c>
      <c r="Q18" s="12">
        <v>0</v>
      </c>
      <c r="R18" s="12">
        <v>0</v>
      </c>
      <c r="S18" s="12">
        <v>0</v>
      </c>
      <c r="T18" s="12">
        <v>0</v>
      </c>
      <c r="U18" s="12">
        <f t="shared" si="3"/>
        <v>0</v>
      </c>
      <c r="V18" s="66" t="e">
        <f t="shared" si="4"/>
        <v>#DIV/0!</v>
      </c>
    </row>
    <row r="19" spans="1:22" ht="17">
      <c r="A19" s="109">
        <v>6</v>
      </c>
      <c r="B19" s="108" t="s">
        <v>75</v>
      </c>
      <c r="C19" s="12">
        <v>1</v>
      </c>
      <c r="D19" s="12">
        <v>0</v>
      </c>
      <c r="E19" s="12">
        <v>1</v>
      </c>
      <c r="F19" s="12">
        <f t="shared" si="0"/>
        <v>1</v>
      </c>
      <c r="G19" s="12">
        <v>4</v>
      </c>
      <c r="H19" s="12">
        <v>0</v>
      </c>
      <c r="I19" s="12">
        <v>0</v>
      </c>
      <c r="J19" s="12">
        <v>0</v>
      </c>
      <c r="K19" s="66" t="e">
        <f t="shared" si="1"/>
        <v>#DIV/0!</v>
      </c>
      <c r="L19" s="67" t="e">
        <f t="shared" si="2"/>
        <v>#DIV/0!</v>
      </c>
      <c r="M19" s="12">
        <v>0</v>
      </c>
      <c r="N19" s="12">
        <v>0</v>
      </c>
      <c r="O19" s="12">
        <v>0</v>
      </c>
      <c r="P19" s="12">
        <v>0</v>
      </c>
      <c r="Q19" s="12">
        <v>0</v>
      </c>
      <c r="R19" s="12">
        <v>0</v>
      </c>
      <c r="S19" s="12">
        <v>0</v>
      </c>
      <c r="T19" s="12">
        <v>0</v>
      </c>
      <c r="U19" s="12">
        <f t="shared" si="3"/>
        <v>0</v>
      </c>
      <c r="V19" s="66" t="e">
        <f t="shared" si="4"/>
        <v>#DIV/0!</v>
      </c>
    </row>
    <row r="20" spans="1:22" ht="17">
      <c r="A20" s="109">
        <v>7</v>
      </c>
      <c r="B20" s="108" t="s">
        <v>76</v>
      </c>
      <c r="C20" s="12">
        <v>1</v>
      </c>
      <c r="D20" s="12">
        <v>0</v>
      </c>
      <c r="E20" s="12">
        <v>0</v>
      </c>
      <c r="F20" s="12">
        <f t="shared" si="0"/>
        <v>0</v>
      </c>
      <c r="G20" s="12">
        <v>0</v>
      </c>
      <c r="H20" s="12">
        <v>0</v>
      </c>
      <c r="I20" s="12">
        <v>0</v>
      </c>
      <c r="J20" s="12">
        <v>0</v>
      </c>
      <c r="K20" s="66" t="e">
        <f t="shared" si="1"/>
        <v>#DIV/0!</v>
      </c>
      <c r="L20" s="67" t="e">
        <f t="shared" si="2"/>
        <v>#DIV/0!</v>
      </c>
      <c r="M20" s="12">
        <v>0</v>
      </c>
      <c r="N20" s="12">
        <v>0</v>
      </c>
      <c r="O20" s="12">
        <v>0</v>
      </c>
      <c r="P20" s="12">
        <v>0</v>
      </c>
      <c r="Q20" s="12">
        <v>0</v>
      </c>
      <c r="R20" s="12">
        <v>0</v>
      </c>
      <c r="S20" s="12">
        <v>0</v>
      </c>
      <c r="T20" s="12">
        <v>0</v>
      </c>
      <c r="U20" s="12">
        <f t="shared" si="3"/>
        <v>0</v>
      </c>
      <c r="V20" s="66" t="e">
        <f t="shared" si="4"/>
        <v>#DIV/0!</v>
      </c>
    </row>
    <row r="21" spans="1:22" ht="17">
      <c r="A21" s="109">
        <v>8</v>
      </c>
      <c r="B21" s="108" t="s">
        <v>77</v>
      </c>
      <c r="C21" s="12">
        <v>1</v>
      </c>
      <c r="D21" s="12">
        <v>1</v>
      </c>
      <c r="E21" s="12">
        <v>0</v>
      </c>
      <c r="F21" s="12">
        <f t="shared" si="0"/>
        <v>1</v>
      </c>
      <c r="G21" s="12">
        <v>4</v>
      </c>
      <c r="H21" s="12">
        <v>1</v>
      </c>
      <c r="I21" s="12">
        <v>0</v>
      </c>
      <c r="J21" s="12">
        <v>0</v>
      </c>
      <c r="K21" s="66" t="e">
        <f t="shared" si="1"/>
        <v>#DIV/0!</v>
      </c>
      <c r="L21" s="67" t="e">
        <f t="shared" si="2"/>
        <v>#DIV/0!</v>
      </c>
      <c r="M21" s="12">
        <v>0</v>
      </c>
      <c r="N21" s="12">
        <v>0</v>
      </c>
      <c r="O21" s="12">
        <v>0</v>
      </c>
      <c r="P21" s="12">
        <v>0</v>
      </c>
      <c r="Q21" s="12">
        <v>0</v>
      </c>
      <c r="R21" s="12">
        <v>0</v>
      </c>
      <c r="S21" s="12">
        <v>0</v>
      </c>
      <c r="T21" s="12">
        <v>0</v>
      </c>
      <c r="U21" s="12">
        <f t="shared" si="3"/>
        <v>0</v>
      </c>
      <c r="V21" s="66" t="e">
        <f t="shared" si="4"/>
        <v>#DIV/0!</v>
      </c>
    </row>
    <row r="22" spans="1:22" ht="17">
      <c r="A22" s="115">
        <v>9</v>
      </c>
      <c r="B22" s="112" t="s">
        <v>78</v>
      </c>
      <c r="C22" s="12">
        <v>1</v>
      </c>
      <c r="D22" s="12">
        <v>1</v>
      </c>
      <c r="E22" s="12">
        <v>0</v>
      </c>
      <c r="F22" s="12">
        <f t="shared" si="0"/>
        <v>1</v>
      </c>
      <c r="G22" s="12">
        <v>0</v>
      </c>
      <c r="H22" s="12">
        <v>0</v>
      </c>
      <c r="I22" s="12">
        <v>0</v>
      </c>
      <c r="J22" s="12">
        <v>0</v>
      </c>
      <c r="K22" s="66" t="e">
        <f t="shared" si="1"/>
        <v>#DIV/0!</v>
      </c>
      <c r="L22" s="67" t="e">
        <f t="shared" si="2"/>
        <v>#DIV/0!</v>
      </c>
      <c r="M22" s="12">
        <v>0</v>
      </c>
      <c r="N22" s="12">
        <v>0</v>
      </c>
      <c r="O22" s="12">
        <v>0</v>
      </c>
      <c r="P22" s="12">
        <v>0</v>
      </c>
      <c r="Q22" s="12">
        <v>0</v>
      </c>
      <c r="R22" s="12">
        <v>0</v>
      </c>
      <c r="S22" s="12">
        <v>0</v>
      </c>
      <c r="T22" s="12">
        <v>0</v>
      </c>
      <c r="U22" s="12">
        <f t="shared" si="3"/>
        <v>0</v>
      </c>
      <c r="V22" s="66" t="e">
        <f t="shared" si="4"/>
        <v>#DIV/0!</v>
      </c>
    </row>
    <row r="23" spans="1:22" ht="17">
      <c r="A23" s="109">
        <v>10</v>
      </c>
      <c r="B23" s="108" t="s">
        <v>79</v>
      </c>
      <c r="C23" s="12">
        <v>1</v>
      </c>
      <c r="D23" s="12">
        <v>0</v>
      </c>
      <c r="E23" s="12">
        <v>1</v>
      </c>
      <c r="F23" s="12">
        <f t="shared" si="0"/>
        <v>1</v>
      </c>
      <c r="G23" s="12">
        <v>0</v>
      </c>
      <c r="H23" s="12">
        <v>0</v>
      </c>
      <c r="I23" s="12">
        <v>0</v>
      </c>
      <c r="J23" s="12">
        <v>0</v>
      </c>
      <c r="K23" s="66" t="e">
        <f t="shared" si="1"/>
        <v>#DIV/0!</v>
      </c>
      <c r="L23" s="67" t="e">
        <f t="shared" si="2"/>
        <v>#DIV/0!</v>
      </c>
      <c r="M23" s="12">
        <v>0</v>
      </c>
      <c r="N23" s="12">
        <v>0</v>
      </c>
      <c r="O23" s="12">
        <v>0</v>
      </c>
      <c r="P23" s="12">
        <v>0</v>
      </c>
      <c r="Q23" s="12">
        <v>0</v>
      </c>
      <c r="R23" s="12">
        <v>0</v>
      </c>
      <c r="S23" s="12">
        <v>0</v>
      </c>
      <c r="T23" s="12">
        <v>0</v>
      </c>
      <c r="U23" s="12">
        <f t="shared" si="3"/>
        <v>0</v>
      </c>
      <c r="V23" s="66" t="e">
        <f t="shared" si="4"/>
        <v>#DIV/0!</v>
      </c>
    </row>
    <row r="24" spans="1:22" ht="17">
      <c r="A24" s="109">
        <v>13</v>
      </c>
      <c r="B24" s="108" t="s">
        <v>80</v>
      </c>
      <c r="C24" s="12">
        <v>0</v>
      </c>
      <c r="D24" s="12">
        <v>0</v>
      </c>
      <c r="E24" s="12">
        <v>0</v>
      </c>
      <c r="F24" s="12">
        <f t="shared" si="0"/>
        <v>0</v>
      </c>
      <c r="G24" s="12">
        <v>0</v>
      </c>
      <c r="H24" s="12">
        <v>0</v>
      </c>
      <c r="I24" s="12">
        <v>0</v>
      </c>
      <c r="J24" s="12">
        <v>0</v>
      </c>
      <c r="K24" s="66" t="e">
        <f t="shared" si="1"/>
        <v>#DIV/0!</v>
      </c>
      <c r="L24" s="67" t="e">
        <f t="shared" si="2"/>
        <v>#DIV/0!</v>
      </c>
      <c r="M24" s="12">
        <v>0</v>
      </c>
      <c r="N24" s="12">
        <v>0</v>
      </c>
      <c r="O24" s="12">
        <v>0</v>
      </c>
      <c r="P24" s="12">
        <v>0</v>
      </c>
      <c r="Q24" s="12">
        <v>0</v>
      </c>
      <c r="R24" s="12">
        <v>0</v>
      </c>
      <c r="S24" s="12">
        <v>0</v>
      </c>
      <c r="T24" s="12">
        <v>0</v>
      </c>
      <c r="U24" s="12">
        <f t="shared" si="3"/>
        <v>0</v>
      </c>
      <c r="V24" s="66" t="e">
        <f t="shared" si="4"/>
        <v>#DIV/0!</v>
      </c>
    </row>
    <row r="25" spans="1:22" ht="17">
      <c r="A25" s="109">
        <v>16</v>
      </c>
      <c r="B25" s="108" t="s">
        <v>81</v>
      </c>
      <c r="C25" s="12">
        <v>0</v>
      </c>
      <c r="D25" s="12">
        <v>0</v>
      </c>
      <c r="E25" s="12">
        <v>0</v>
      </c>
      <c r="F25" s="12">
        <f t="shared" si="0"/>
        <v>0</v>
      </c>
      <c r="G25" s="12">
        <v>0</v>
      </c>
      <c r="H25" s="12">
        <v>0</v>
      </c>
      <c r="I25" s="12">
        <v>0</v>
      </c>
      <c r="J25" s="12">
        <v>0</v>
      </c>
      <c r="K25" s="66" t="e">
        <f t="shared" si="1"/>
        <v>#DIV/0!</v>
      </c>
      <c r="L25" s="67" t="e">
        <f t="shared" si="2"/>
        <v>#DIV/0!</v>
      </c>
      <c r="M25" s="12">
        <v>0</v>
      </c>
      <c r="N25" s="12">
        <v>0</v>
      </c>
      <c r="O25" s="12">
        <v>0</v>
      </c>
      <c r="P25" s="12">
        <v>0</v>
      </c>
      <c r="Q25" s="12">
        <v>0</v>
      </c>
      <c r="R25" s="12">
        <v>0</v>
      </c>
      <c r="S25" s="12">
        <v>0</v>
      </c>
      <c r="T25" s="12">
        <v>0</v>
      </c>
      <c r="U25" s="12">
        <f t="shared" si="3"/>
        <v>0</v>
      </c>
      <c r="V25" s="66" t="e">
        <f t="shared" si="4"/>
        <v>#DIV/0!</v>
      </c>
    </row>
    <row r="26" spans="1:22" ht="17">
      <c r="A26" s="109">
        <v>17</v>
      </c>
      <c r="B26" s="108" t="s">
        <v>82</v>
      </c>
      <c r="C26" s="12">
        <v>1</v>
      </c>
      <c r="D26" s="12">
        <v>0</v>
      </c>
      <c r="E26" s="12">
        <v>0</v>
      </c>
      <c r="F26" s="12">
        <f t="shared" si="0"/>
        <v>0</v>
      </c>
      <c r="G26" s="12">
        <v>0</v>
      </c>
      <c r="H26" s="12">
        <v>-1</v>
      </c>
      <c r="I26" s="12">
        <v>0</v>
      </c>
      <c r="J26" s="12">
        <v>0</v>
      </c>
      <c r="K26" s="66" t="e">
        <f t="shared" si="1"/>
        <v>#DIV/0!</v>
      </c>
      <c r="L26" s="67" t="e">
        <f t="shared" si="2"/>
        <v>#DIV/0!</v>
      </c>
      <c r="M26" s="12">
        <v>0</v>
      </c>
      <c r="N26" s="12">
        <v>0</v>
      </c>
      <c r="O26" s="12">
        <v>0</v>
      </c>
      <c r="P26" s="12">
        <v>0</v>
      </c>
      <c r="Q26" s="12">
        <v>0</v>
      </c>
      <c r="R26" s="12">
        <v>0</v>
      </c>
      <c r="S26" s="12">
        <v>0</v>
      </c>
      <c r="T26" s="12">
        <v>0</v>
      </c>
      <c r="U26" s="12">
        <f t="shared" si="3"/>
        <v>0</v>
      </c>
      <c r="V26" s="66" t="e">
        <f t="shared" si="4"/>
        <v>#DIV/0!</v>
      </c>
    </row>
    <row r="27" spans="1:22" ht="17">
      <c r="A27" s="109">
        <v>18</v>
      </c>
      <c r="B27" s="108" t="s">
        <v>83</v>
      </c>
      <c r="C27" s="12">
        <v>1</v>
      </c>
      <c r="D27" s="12">
        <v>0</v>
      </c>
      <c r="E27" s="12">
        <v>1</v>
      </c>
      <c r="F27" s="12">
        <f t="shared" si="0"/>
        <v>1</v>
      </c>
      <c r="G27" s="12">
        <v>2</v>
      </c>
      <c r="H27" s="12">
        <v>0</v>
      </c>
      <c r="I27" s="12">
        <v>0</v>
      </c>
      <c r="J27" s="12">
        <v>0</v>
      </c>
      <c r="K27" s="66" t="e">
        <f t="shared" si="1"/>
        <v>#DIV/0!</v>
      </c>
      <c r="L27" s="67" t="e">
        <f t="shared" si="2"/>
        <v>#DIV/0!</v>
      </c>
      <c r="M27" s="12">
        <v>0</v>
      </c>
      <c r="N27" s="12">
        <v>0</v>
      </c>
      <c r="O27" s="12">
        <v>0</v>
      </c>
      <c r="P27" s="12">
        <v>0</v>
      </c>
      <c r="Q27" s="12">
        <v>0</v>
      </c>
      <c r="R27" s="12">
        <v>0</v>
      </c>
      <c r="S27" s="12">
        <v>0</v>
      </c>
      <c r="T27" s="12">
        <v>0</v>
      </c>
      <c r="U27" s="12">
        <f t="shared" si="3"/>
        <v>0</v>
      </c>
      <c r="V27" s="66" t="e">
        <f t="shared" si="4"/>
        <v>#DIV/0!</v>
      </c>
    </row>
    <row r="28" spans="1:22" ht="17">
      <c r="A28" s="109">
        <v>19</v>
      </c>
      <c r="B28" s="108" t="s">
        <v>84</v>
      </c>
      <c r="C28" s="12">
        <v>1</v>
      </c>
      <c r="D28" s="12">
        <v>0</v>
      </c>
      <c r="E28" s="12">
        <v>0</v>
      </c>
      <c r="F28" s="12">
        <f t="shared" si="0"/>
        <v>0</v>
      </c>
      <c r="G28" s="12">
        <v>0</v>
      </c>
      <c r="H28" s="12">
        <v>-1</v>
      </c>
      <c r="I28" s="12">
        <v>0</v>
      </c>
      <c r="J28" s="12">
        <v>0</v>
      </c>
      <c r="K28" s="66" t="e">
        <f t="shared" si="1"/>
        <v>#DIV/0!</v>
      </c>
      <c r="L28" s="67" t="e">
        <f t="shared" si="2"/>
        <v>#DIV/0!</v>
      </c>
      <c r="M28" s="12">
        <v>0</v>
      </c>
      <c r="N28" s="12">
        <v>0</v>
      </c>
      <c r="O28" s="12">
        <v>0</v>
      </c>
      <c r="P28" s="12">
        <v>0</v>
      </c>
      <c r="Q28" s="12">
        <v>0</v>
      </c>
      <c r="R28" s="12">
        <v>0</v>
      </c>
      <c r="S28" s="12">
        <v>0</v>
      </c>
      <c r="T28" s="12">
        <v>0</v>
      </c>
      <c r="U28" s="12">
        <f t="shared" si="3"/>
        <v>0</v>
      </c>
      <c r="V28" s="66" t="e">
        <f t="shared" si="4"/>
        <v>#DIV/0!</v>
      </c>
    </row>
    <row r="29" spans="1:22" ht="17">
      <c r="A29" s="109">
        <v>20</v>
      </c>
      <c r="B29" s="108" t="s">
        <v>85</v>
      </c>
      <c r="C29" s="12">
        <v>0</v>
      </c>
      <c r="D29" s="12">
        <v>0</v>
      </c>
      <c r="E29" s="12">
        <v>0</v>
      </c>
      <c r="F29" s="12">
        <f t="shared" si="0"/>
        <v>0</v>
      </c>
      <c r="G29" s="12">
        <v>0</v>
      </c>
      <c r="H29" s="12">
        <v>0</v>
      </c>
      <c r="I29" s="12">
        <v>0</v>
      </c>
      <c r="J29" s="12">
        <v>0</v>
      </c>
      <c r="K29" s="66" t="e">
        <f t="shared" si="1"/>
        <v>#DIV/0!</v>
      </c>
      <c r="L29" s="67" t="e">
        <f t="shared" si="2"/>
        <v>#DIV/0!</v>
      </c>
      <c r="M29" s="12">
        <v>0</v>
      </c>
      <c r="N29" s="12">
        <v>0</v>
      </c>
      <c r="O29" s="12">
        <v>0</v>
      </c>
      <c r="P29" s="12">
        <v>0</v>
      </c>
      <c r="Q29" s="12">
        <v>0</v>
      </c>
      <c r="R29" s="12">
        <v>0</v>
      </c>
      <c r="S29" s="12">
        <v>0</v>
      </c>
      <c r="T29" s="12">
        <v>0</v>
      </c>
      <c r="U29" s="12">
        <f t="shared" si="3"/>
        <v>0</v>
      </c>
      <c r="V29" s="66" t="e">
        <f t="shared" si="4"/>
        <v>#DIV/0!</v>
      </c>
    </row>
    <row r="30" spans="1:22" ht="17">
      <c r="A30" s="109">
        <v>21</v>
      </c>
      <c r="B30" s="108" t="s">
        <v>86</v>
      </c>
      <c r="C30" s="12">
        <v>0</v>
      </c>
      <c r="D30" s="12">
        <v>0</v>
      </c>
      <c r="E30" s="12">
        <v>0</v>
      </c>
      <c r="F30" s="12">
        <f t="shared" si="0"/>
        <v>0</v>
      </c>
      <c r="G30" s="12">
        <v>0</v>
      </c>
      <c r="H30" s="12">
        <v>0</v>
      </c>
      <c r="I30" s="12">
        <v>0</v>
      </c>
      <c r="J30" s="12">
        <v>0</v>
      </c>
      <c r="K30" s="66" t="e">
        <f t="shared" si="1"/>
        <v>#DIV/0!</v>
      </c>
      <c r="L30" s="67" t="e">
        <f t="shared" si="2"/>
        <v>#DIV/0!</v>
      </c>
      <c r="M30" s="12">
        <v>0</v>
      </c>
      <c r="N30" s="12">
        <v>0</v>
      </c>
      <c r="O30" s="12">
        <v>0</v>
      </c>
      <c r="P30" s="12">
        <v>0</v>
      </c>
      <c r="Q30" s="12">
        <v>0</v>
      </c>
      <c r="R30" s="12">
        <v>0</v>
      </c>
      <c r="S30" s="12">
        <v>0</v>
      </c>
      <c r="T30" s="12">
        <v>0</v>
      </c>
      <c r="U30" s="12">
        <f t="shared" si="3"/>
        <v>0</v>
      </c>
      <c r="V30" s="66" t="e">
        <f t="shared" si="4"/>
        <v>#DIV/0!</v>
      </c>
    </row>
    <row r="31" spans="1:22" ht="17">
      <c r="A31" s="109">
        <v>22</v>
      </c>
      <c r="B31" s="108" t="s">
        <v>87</v>
      </c>
      <c r="C31" s="12">
        <v>1</v>
      </c>
      <c r="D31" s="12">
        <v>0</v>
      </c>
      <c r="E31" s="12">
        <v>0</v>
      </c>
      <c r="F31" s="12">
        <f t="shared" si="0"/>
        <v>0</v>
      </c>
      <c r="G31" s="12">
        <v>0</v>
      </c>
      <c r="H31" s="12">
        <v>-3</v>
      </c>
      <c r="I31" s="12">
        <v>0</v>
      </c>
      <c r="J31" s="12">
        <v>0</v>
      </c>
      <c r="K31" s="66" t="e">
        <f t="shared" si="1"/>
        <v>#DIV/0!</v>
      </c>
      <c r="L31" s="67" t="e">
        <f t="shared" si="2"/>
        <v>#DIV/0!</v>
      </c>
      <c r="M31" s="12">
        <v>0</v>
      </c>
      <c r="N31" s="12">
        <v>0</v>
      </c>
      <c r="O31" s="12">
        <v>0</v>
      </c>
      <c r="P31" s="12">
        <v>0</v>
      </c>
      <c r="Q31" s="12">
        <v>0</v>
      </c>
      <c r="R31" s="12">
        <v>0</v>
      </c>
      <c r="S31" s="12">
        <v>0</v>
      </c>
      <c r="T31" s="12">
        <v>0</v>
      </c>
      <c r="U31" s="12">
        <f t="shared" si="3"/>
        <v>0</v>
      </c>
      <c r="V31" s="66" t="e">
        <f t="shared" si="4"/>
        <v>#DIV/0!</v>
      </c>
    </row>
    <row r="32" spans="1:22" ht="17">
      <c r="A32" s="109">
        <v>23</v>
      </c>
      <c r="B32" s="108" t="s">
        <v>88</v>
      </c>
      <c r="C32" s="12">
        <v>1</v>
      </c>
      <c r="D32" s="12">
        <v>0</v>
      </c>
      <c r="E32" s="12">
        <v>0</v>
      </c>
      <c r="F32" s="12">
        <f t="shared" si="0"/>
        <v>0</v>
      </c>
      <c r="G32" s="12">
        <v>0</v>
      </c>
      <c r="H32" s="12">
        <v>-1</v>
      </c>
      <c r="I32" s="12">
        <v>0</v>
      </c>
      <c r="J32" s="12">
        <v>0</v>
      </c>
      <c r="K32" s="66" t="e">
        <f t="shared" si="1"/>
        <v>#DIV/0!</v>
      </c>
      <c r="L32" s="67" t="e">
        <f t="shared" si="2"/>
        <v>#DIV/0!</v>
      </c>
      <c r="M32" s="12">
        <v>0</v>
      </c>
      <c r="N32" s="12">
        <v>0</v>
      </c>
      <c r="O32" s="12">
        <v>0</v>
      </c>
      <c r="P32" s="12">
        <v>0</v>
      </c>
      <c r="Q32" s="12">
        <v>0</v>
      </c>
      <c r="R32" s="12">
        <v>0</v>
      </c>
      <c r="S32" s="12">
        <v>0</v>
      </c>
      <c r="T32" s="12">
        <v>0</v>
      </c>
      <c r="U32" s="12">
        <f t="shared" si="3"/>
        <v>0</v>
      </c>
      <c r="V32" s="66" t="e">
        <f t="shared" si="4"/>
        <v>#DIV/0!</v>
      </c>
    </row>
    <row r="33" spans="1:22" ht="17">
      <c r="A33" s="109">
        <v>25</v>
      </c>
      <c r="B33" s="108" t="s">
        <v>89</v>
      </c>
      <c r="C33" s="12">
        <v>1</v>
      </c>
      <c r="D33" s="12">
        <v>0</v>
      </c>
      <c r="E33" s="12">
        <v>0</v>
      </c>
      <c r="F33" s="12">
        <f t="shared" si="0"/>
        <v>0</v>
      </c>
      <c r="G33" s="12">
        <v>0</v>
      </c>
      <c r="H33" s="12">
        <v>0</v>
      </c>
      <c r="I33" s="12">
        <v>0</v>
      </c>
      <c r="J33" s="12">
        <v>0</v>
      </c>
      <c r="K33" s="66" t="e">
        <f t="shared" si="1"/>
        <v>#DIV/0!</v>
      </c>
      <c r="L33" s="67" t="e">
        <f t="shared" si="2"/>
        <v>#DIV/0!</v>
      </c>
      <c r="M33" s="12">
        <v>0</v>
      </c>
      <c r="N33" s="12">
        <v>0</v>
      </c>
      <c r="O33" s="12">
        <v>0</v>
      </c>
      <c r="P33" s="12">
        <v>0</v>
      </c>
      <c r="Q33" s="12">
        <v>0</v>
      </c>
      <c r="R33" s="12">
        <v>0</v>
      </c>
      <c r="S33" s="12">
        <v>0</v>
      </c>
      <c r="T33" s="12">
        <v>0</v>
      </c>
      <c r="U33" s="12">
        <f t="shared" si="3"/>
        <v>0</v>
      </c>
      <c r="V33" s="66" t="e">
        <f t="shared" si="4"/>
        <v>#DIV/0!</v>
      </c>
    </row>
    <row r="34" spans="1:22" ht="17">
      <c r="A34" s="109">
        <v>26</v>
      </c>
      <c r="B34" s="108" t="s">
        <v>90</v>
      </c>
      <c r="C34" s="12">
        <v>0</v>
      </c>
      <c r="D34" s="12">
        <v>0</v>
      </c>
      <c r="E34" s="12">
        <v>0</v>
      </c>
      <c r="F34" s="12">
        <f t="shared" si="0"/>
        <v>0</v>
      </c>
      <c r="G34" s="12">
        <v>0</v>
      </c>
      <c r="H34" s="12">
        <v>0</v>
      </c>
      <c r="I34" s="12">
        <v>0</v>
      </c>
      <c r="J34" s="12">
        <v>0</v>
      </c>
      <c r="K34" s="66" t="e">
        <f t="shared" si="1"/>
        <v>#DIV/0!</v>
      </c>
      <c r="L34" s="67" t="e">
        <f t="shared" si="2"/>
        <v>#DIV/0!</v>
      </c>
      <c r="M34" s="12">
        <v>0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 s="12">
        <f t="shared" si="3"/>
        <v>0</v>
      </c>
      <c r="V34" s="66" t="e">
        <f t="shared" si="4"/>
        <v>#DIV/0!</v>
      </c>
    </row>
    <row r="35" spans="1:22" s="1" customFormat="1" ht="16.5" customHeight="1">
      <c r="A35" s="109">
        <v>27</v>
      </c>
      <c r="B35" s="108" t="s">
        <v>91</v>
      </c>
      <c r="C35" s="12">
        <v>1</v>
      </c>
      <c r="D35" s="12">
        <v>0</v>
      </c>
      <c r="E35" s="12">
        <v>0</v>
      </c>
      <c r="F35" s="12">
        <f t="shared" si="0"/>
        <v>0</v>
      </c>
      <c r="G35" s="12">
        <v>0</v>
      </c>
      <c r="H35" s="12">
        <v>0</v>
      </c>
      <c r="I35" s="12">
        <v>0</v>
      </c>
      <c r="J35" s="12">
        <v>0</v>
      </c>
      <c r="K35" s="66" t="e">
        <f t="shared" si="1"/>
        <v>#DIV/0!</v>
      </c>
      <c r="L35" s="67" t="e">
        <f t="shared" si="2"/>
        <v>#DIV/0!</v>
      </c>
      <c r="M35" s="12">
        <v>0</v>
      </c>
      <c r="N35" s="12">
        <v>0</v>
      </c>
      <c r="O35" s="12">
        <v>0</v>
      </c>
      <c r="P35" s="12">
        <v>0</v>
      </c>
      <c r="Q35" s="12">
        <v>0</v>
      </c>
      <c r="R35" s="12">
        <v>0</v>
      </c>
      <c r="S35" s="12">
        <v>0</v>
      </c>
      <c r="T35" s="12">
        <v>0</v>
      </c>
      <c r="U35" s="12">
        <f t="shared" si="3"/>
        <v>0</v>
      </c>
      <c r="V35" s="66" t="e">
        <f t="shared" si="4"/>
        <v>#DIV/0!</v>
      </c>
    </row>
    <row r="36" spans="1:22" ht="17">
      <c r="A36" s="109">
        <v>41</v>
      </c>
      <c r="B36" s="108" t="s">
        <v>92</v>
      </c>
      <c r="C36" s="12">
        <v>1</v>
      </c>
      <c r="D36" s="12">
        <v>0</v>
      </c>
      <c r="E36" s="12">
        <v>0</v>
      </c>
      <c r="F36" s="12">
        <f t="shared" si="0"/>
        <v>0</v>
      </c>
      <c r="G36" s="12">
        <v>2</v>
      </c>
      <c r="H36" s="12">
        <v>1</v>
      </c>
      <c r="I36" s="12">
        <v>0</v>
      </c>
      <c r="J36" s="12">
        <v>0</v>
      </c>
      <c r="K36" s="66" t="e">
        <f t="shared" si="1"/>
        <v>#DIV/0!</v>
      </c>
      <c r="L36" s="67" t="e">
        <f t="shared" si="2"/>
        <v>#DIV/0!</v>
      </c>
      <c r="M36" s="12">
        <v>0</v>
      </c>
      <c r="N36" s="12">
        <v>0</v>
      </c>
      <c r="O36" s="12">
        <v>0</v>
      </c>
      <c r="P36" s="12">
        <v>0</v>
      </c>
      <c r="Q36" s="12">
        <v>0</v>
      </c>
      <c r="R36" s="12">
        <v>0</v>
      </c>
      <c r="S36" s="12">
        <v>0</v>
      </c>
      <c r="T36" s="12">
        <v>0</v>
      </c>
      <c r="U36" s="12">
        <f t="shared" si="3"/>
        <v>0</v>
      </c>
      <c r="V36" s="66" t="e">
        <f t="shared" si="4"/>
        <v>#DIV/0!</v>
      </c>
    </row>
    <row r="37" spans="1:22" ht="17">
      <c r="A37" s="109">
        <v>42</v>
      </c>
      <c r="B37" s="108" t="s">
        <v>93</v>
      </c>
      <c r="C37" s="12">
        <v>1</v>
      </c>
      <c r="D37" s="12">
        <v>0</v>
      </c>
      <c r="E37" s="12">
        <v>0</v>
      </c>
      <c r="F37" s="12">
        <f>SUM(D37:E37)</f>
        <v>0</v>
      </c>
      <c r="G37" s="12">
        <v>2</v>
      </c>
      <c r="H37" s="12">
        <v>-1</v>
      </c>
      <c r="I37" s="12">
        <v>0</v>
      </c>
      <c r="J37" s="12">
        <v>0</v>
      </c>
      <c r="K37" s="66" t="e">
        <f>(J37/I37)</f>
        <v>#DIV/0!</v>
      </c>
      <c r="L37" s="67" t="e">
        <f>(D37/J37)</f>
        <v>#DIV/0!</v>
      </c>
      <c r="M37" s="12">
        <v>0</v>
      </c>
      <c r="N37" s="12">
        <v>0</v>
      </c>
      <c r="O37" s="12">
        <v>0</v>
      </c>
      <c r="P37" s="12">
        <v>0</v>
      </c>
      <c r="Q37" s="12">
        <v>0</v>
      </c>
      <c r="R37" s="12">
        <v>0</v>
      </c>
      <c r="S37" s="12">
        <v>0</v>
      </c>
      <c r="T37" s="12">
        <v>0</v>
      </c>
      <c r="U37" s="12">
        <f t="shared" si="3"/>
        <v>0</v>
      </c>
      <c r="V37" s="66" t="e">
        <f>S37/(S37+T37)</f>
        <v>#DIV/0!</v>
      </c>
    </row>
    <row r="38" spans="1:22" ht="17">
      <c r="A38" s="109">
        <v>44</v>
      </c>
      <c r="B38" s="108" t="s">
        <v>94</v>
      </c>
      <c r="C38" s="12">
        <v>1</v>
      </c>
      <c r="D38" s="12">
        <v>0</v>
      </c>
      <c r="E38" s="12">
        <v>0</v>
      </c>
      <c r="F38" s="12">
        <f t="shared" si="0"/>
        <v>0</v>
      </c>
      <c r="G38" s="12">
        <v>0</v>
      </c>
      <c r="H38" s="12">
        <v>1</v>
      </c>
      <c r="I38" s="12">
        <v>0</v>
      </c>
      <c r="J38" s="12">
        <v>0</v>
      </c>
      <c r="K38" s="66" t="e">
        <f t="shared" si="1"/>
        <v>#DIV/0!</v>
      </c>
      <c r="L38" s="67" t="e">
        <f t="shared" si="2"/>
        <v>#DIV/0!</v>
      </c>
      <c r="M38" s="12">
        <v>0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 s="12">
        <f t="shared" si="3"/>
        <v>0</v>
      </c>
      <c r="V38" s="66" t="e">
        <f t="shared" si="4"/>
        <v>#DIV/0!</v>
      </c>
    </row>
    <row r="39" spans="1:22" ht="17">
      <c r="A39" s="115">
        <v>72</v>
      </c>
      <c r="B39" s="108" t="s">
        <v>95</v>
      </c>
      <c r="C39" s="12">
        <v>1</v>
      </c>
      <c r="D39" s="12">
        <v>0</v>
      </c>
      <c r="E39" s="12">
        <v>0</v>
      </c>
      <c r="F39" s="12">
        <f t="shared" si="0"/>
        <v>0</v>
      </c>
      <c r="G39" s="12">
        <v>0</v>
      </c>
      <c r="H39" s="12">
        <v>0</v>
      </c>
      <c r="I39" s="12">
        <v>0</v>
      </c>
      <c r="J39" s="12">
        <v>0</v>
      </c>
      <c r="K39" s="66" t="e">
        <f t="shared" si="1"/>
        <v>#DIV/0!</v>
      </c>
      <c r="L39" s="67" t="e">
        <f t="shared" si="2"/>
        <v>#DIV/0!</v>
      </c>
      <c r="M39" s="12">
        <v>0</v>
      </c>
      <c r="N39" s="12">
        <v>0</v>
      </c>
      <c r="O39" s="12">
        <v>0</v>
      </c>
      <c r="P39" s="12">
        <v>0</v>
      </c>
      <c r="Q39" s="12">
        <v>0</v>
      </c>
      <c r="R39" s="12">
        <v>0</v>
      </c>
      <c r="S39" s="12">
        <v>0</v>
      </c>
      <c r="T39" s="12">
        <v>0</v>
      </c>
      <c r="U39" s="12">
        <f t="shared" si="3"/>
        <v>0</v>
      </c>
      <c r="V39" s="66" t="e">
        <f t="shared" si="4"/>
        <v>#DIV/0!</v>
      </c>
    </row>
    <row r="40" spans="1:22" ht="17">
      <c r="A40" s="15"/>
      <c r="B40" s="15" t="s">
        <v>54</v>
      </c>
      <c r="C40" s="12">
        <v>0</v>
      </c>
      <c r="D40" s="12">
        <v>0</v>
      </c>
      <c r="E40" s="12">
        <v>0</v>
      </c>
      <c r="F40" s="12">
        <f t="shared" si="0"/>
        <v>0</v>
      </c>
      <c r="G40" s="12">
        <v>0</v>
      </c>
      <c r="H40" s="12">
        <v>0</v>
      </c>
      <c r="I40" s="12">
        <v>0</v>
      </c>
      <c r="J40" s="12">
        <v>0</v>
      </c>
      <c r="K40" s="66" t="e">
        <f t="shared" si="1"/>
        <v>#DIV/0!</v>
      </c>
      <c r="L40" s="67" t="e">
        <f t="shared" si="2"/>
        <v>#DIV/0!</v>
      </c>
      <c r="M40" s="12">
        <v>0</v>
      </c>
      <c r="N40" s="12">
        <v>0</v>
      </c>
      <c r="O40" s="12">
        <v>0</v>
      </c>
      <c r="P40" s="12">
        <v>0</v>
      </c>
      <c r="Q40" s="12">
        <v>0</v>
      </c>
      <c r="R40" s="12">
        <v>0</v>
      </c>
      <c r="S40" s="12">
        <v>0</v>
      </c>
      <c r="T40" s="12">
        <v>0</v>
      </c>
      <c r="U40" s="12">
        <f t="shared" si="3"/>
        <v>0</v>
      </c>
      <c r="V40" s="66" t="e">
        <f t="shared" si="4"/>
        <v>#DIV/0!</v>
      </c>
    </row>
    <row r="41" spans="1:22" ht="17">
      <c r="A41" s="15"/>
      <c r="B41" s="15"/>
      <c r="C41" s="15"/>
      <c r="D41" s="15"/>
      <c r="E41" s="15"/>
      <c r="F41" s="15"/>
      <c r="G41" s="15"/>
      <c r="H41" s="15"/>
      <c r="I41" s="15"/>
      <c r="J41" s="15"/>
      <c r="K41" s="15"/>
      <c r="L41" s="15"/>
      <c r="M41" s="15"/>
      <c r="N41" s="15"/>
      <c r="O41" s="15"/>
      <c r="P41" s="15"/>
      <c r="Q41" s="15"/>
      <c r="R41" s="15"/>
      <c r="S41" s="15"/>
      <c r="T41" s="15"/>
      <c r="U41" s="15"/>
      <c r="V41" s="15"/>
    </row>
    <row r="42" spans="1:22" ht="17">
      <c r="A42" s="16"/>
      <c r="B42" s="16" t="s">
        <v>14</v>
      </c>
      <c r="C42" s="17">
        <f>SUM(C16:C40)</f>
        <v>19</v>
      </c>
      <c r="D42" s="17">
        <f>SUM(D16:D41)</f>
        <v>2</v>
      </c>
      <c r="E42" s="17">
        <f>SUM(E16:E41)</f>
        <v>3</v>
      </c>
      <c r="F42" s="17">
        <f>SUM(F16:F41)</f>
        <v>5</v>
      </c>
      <c r="G42" s="17">
        <f>SUM(G16:G41)</f>
        <v>14</v>
      </c>
      <c r="H42" s="17">
        <f>SUM(H16:H40)</f>
        <v>-5</v>
      </c>
      <c r="I42" s="17">
        <f>SUM(I16:I41)</f>
        <v>0</v>
      </c>
      <c r="J42" s="17">
        <f>SUM(J16:J41)</f>
        <v>4</v>
      </c>
      <c r="K42" s="68" t="e">
        <f>(J42/I42)</f>
        <v>#DIV/0!</v>
      </c>
      <c r="L42" s="69">
        <f>(D42/J42)</f>
        <v>0.5</v>
      </c>
      <c r="M42" s="17">
        <f>SUM(M16:M41)</f>
        <v>0</v>
      </c>
      <c r="N42" s="17">
        <f>SUM(N16:N41)</f>
        <v>0</v>
      </c>
      <c r="O42" s="17">
        <f>SUM(O16:O41)</f>
        <v>0</v>
      </c>
      <c r="P42" s="17">
        <f>SUM(P16:P41)</f>
        <v>0</v>
      </c>
      <c r="Q42" s="17">
        <f>SUM(Q16:Q41)</f>
        <v>0</v>
      </c>
      <c r="R42" s="17">
        <f>SUM(R16:R40)</f>
        <v>0</v>
      </c>
      <c r="S42" s="17">
        <f>SUM(S16:S41)</f>
        <v>0</v>
      </c>
      <c r="T42" s="17">
        <f>SUM(T16:T41)</f>
        <v>0</v>
      </c>
      <c r="U42" s="17">
        <f>SUM(S42:T42)</f>
        <v>0</v>
      </c>
      <c r="V42" s="68" t="e">
        <f>S42/(S42+T42)</f>
        <v>#DIV/0!</v>
      </c>
    </row>
    <row r="43" spans="1:22" ht="17">
      <c r="A43" s="13"/>
      <c r="B43" s="16"/>
      <c r="C43" s="13"/>
      <c r="D43" s="13"/>
      <c r="E43" s="13"/>
      <c r="F43" s="13"/>
      <c r="G43" s="13"/>
      <c r="H43" s="13"/>
      <c r="I43" s="13"/>
      <c r="J43" s="13"/>
      <c r="K43" s="13"/>
      <c r="L43" s="13"/>
      <c r="M43" s="13"/>
      <c r="N43" s="13"/>
      <c r="O43" s="12"/>
      <c r="P43" s="12"/>
      <c r="Q43" s="13"/>
      <c r="R43" s="13"/>
      <c r="S43" s="13"/>
      <c r="T43" s="12"/>
      <c r="U43" s="13"/>
      <c r="V43" s="13"/>
    </row>
    <row r="44" spans="1:22" ht="17">
      <c r="A44" s="13"/>
      <c r="B44" s="13"/>
      <c r="C44" s="13"/>
      <c r="D44" s="13"/>
      <c r="E44" s="13"/>
      <c r="F44" s="13"/>
      <c r="G44" s="13"/>
      <c r="H44" s="13"/>
      <c r="I44" s="13"/>
      <c r="J44" s="13"/>
      <c r="K44" s="13"/>
      <c r="L44" s="13"/>
      <c r="M44" s="13"/>
      <c r="N44" s="13"/>
      <c r="O44" s="12"/>
      <c r="P44" s="12"/>
      <c r="Q44" s="13"/>
      <c r="R44" s="13"/>
      <c r="S44" s="13"/>
      <c r="T44" s="12"/>
      <c r="U44" s="13"/>
      <c r="V44" s="13"/>
    </row>
    <row r="45" spans="1:22" ht="17">
      <c r="A45" s="13"/>
      <c r="B45" s="16" t="s">
        <v>26</v>
      </c>
      <c r="C45" s="21" t="s">
        <v>27</v>
      </c>
      <c r="D45" s="21" t="s">
        <v>28</v>
      </c>
      <c r="E45" s="13"/>
      <c r="F45" s="21" t="s">
        <v>7</v>
      </c>
      <c r="G45" s="21" t="s">
        <v>9</v>
      </c>
      <c r="H45" s="13"/>
      <c r="I45" s="15"/>
      <c r="J45" s="21" t="s">
        <v>29</v>
      </c>
      <c r="K45" s="21" t="s">
        <v>30</v>
      </c>
      <c r="L45" s="15"/>
      <c r="M45" s="13"/>
      <c r="N45" s="21" t="s">
        <v>31</v>
      </c>
      <c r="O45" s="21" t="s">
        <v>30</v>
      </c>
      <c r="P45" s="21"/>
      <c r="Q45" s="21" t="s">
        <v>32</v>
      </c>
      <c r="R45" s="21" t="s">
        <v>33</v>
      </c>
      <c r="S45" s="21" t="s">
        <v>34</v>
      </c>
      <c r="T45" s="15"/>
      <c r="U45" s="13"/>
      <c r="V45" s="13"/>
    </row>
    <row r="46" spans="1:22" ht="17">
      <c r="A46" s="13"/>
      <c r="B46" s="13"/>
      <c r="C46" s="12">
        <f>D42</f>
        <v>2</v>
      </c>
      <c r="D46" s="24" t="e">
        <f>C46/#REF!</f>
        <v>#REF!</v>
      </c>
      <c r="E46" s="13"/>
      <c r="F46" s="12" t="e">
        <f>#REF!+#REF!</f>
        <v>#REF!</v>
      </c>
      <c r="G46" s="24" t="e">
        <f>F46/#REF!</f>
        <v>#REF!</v>
      </c>
      <c r="H46" s="13"/>
      <c r="I46" s="15"/>
      <c r="J46" s="12">
        <f>J42</f>
        <v>4</v>
      </c>
      <c r="K46" s="24" t="e">
        <f>J46/#REF!</f>
        <v>#REF!</v>
      </c>
      <c r="L46" s="15"/>
      <c r="M46" s="13"/>
      <c r="N46" s="12" t="e">
        <f>#REF!</f>
        <v>#REF!</v>
      </c>
      <c r="O46" s="24" t="e">
        <f>N46/#REF!</f>
        <v>#REF!</v>
      </c>
      <c r="P46" s="24"/>
      <c r="Q46" s="12">
        <f>N42</f>
        <v>0</v>
      </c>
      <c r="R46" s="12">
        <v>0</v>
      </c>
      <c r="S46" s="12">
        <f>Q42</f>
        <v>0</v>
      </c>
      <c r="T46" s="15"/>
      <c r="U46" s="13"/>
      <c r="V46" s="13"/>
    </row>
    <row r="47" spans="1:22" ht="17">
      <c r="A47" s="13"/>
      <c r="B47" s="13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2"/>
      <c r="P47" s="12"/>
      <c r="Q47" s="13"/>
      <c r="R47" s="13"/>
      <c r="S47" s="13"/>
      <c r="T47" s="12"/>
      <c r="U47" s="13"/>
      <c r="V47" s="13"/>
    </row>
    <row r="48" spans="1:22" ht="17">
      <c r="A48" s="13"/>
      <c r="B48" s="13"/>
      <c r="C48" s="21" t="s">
        <v>35</v>
      </c>
      <c r="D48" s="13"/>
      <c r="E48" s="17"/>
      <c r="F48" s="41"/>
      <c r="G48" s="15"/>
      <c r="H48" s="13"/>
      <c r="I48" s="21" t="s">
        <v>36</v>
      </c>
      <c r="J48" s="13"/>
      <c r="K48" s="41"/>
      <c r="L48" s="15"/>
      <c r="M48" s="15"/>
      <c r="N48" s="15"/>
      <c r="O48" s="12"/>
      <c r="P48" s="12"/>
      <c r="Q48" s="13"/>
      <c r="R48" s="13"/>
      <c r="S48" s="13"/>
      <c r="T48" s="12"/>
      <c r="U48" s="13"/>
      <c r="V48" s="13"/>
    </row>
    <row r="49" spans="1:22" ht="17">
      <c r="A49" s="13"/>
      <c r="B49" s="13"/>
      <c r="C49" s="13" t="s">
        <v>37</v>
      </c>
      <c r="D49" s="12">
        <f>M42</f>
        <v>0</v>
      </c>
      <c r="E49" s="13"/>
      <c r="F49" s="14"/>
      <c r="G49" s="15"/>
      <c r="H49" s="13"/>
      <c r="I49" s="43" t="s">
        <v>38</v>
      </c>
      <c r="J49" s="12">
        <v>8</v>
      </c>
      <c r="K49" s="15"/>
      <c r="L49" s="70"/>
      <c r="M49" s="15"/>
      <c r="N49" s="15"/>
      <c r="O49" s="12"/>
      <c r="P49" s="12"/>
      <c r="Q49" s="13"/>
      <c r="R49" s="13"/>
      <c r="S49" s="13"/>
      <c r="T49" s="12"/>
      <c r="U49" s="13"/>
      <c r="V49" s="13"/>
    </row>
    <row r="50" spans="1:22" ht="17">
      <c r="A50" s="13"/>
      <c r="B50" s="13"/>
      <c r="C50" s="44" t="s">
        <v>39</v>
      </c>
      <c r="D50" s="65">
        <v>3</v>
      </c>
      <c r="E50" s="13"/>
      <c r="F50" s="45"/>
      <c r="G50" s="65"/>
      <c r="H50" s="13"/>
      <c r="I50" s="45" t="s">
        <v>39</v>
      </c>
      <c r="J50" s="65">
        <v>12</v>
      </c>
      <c r="K50" s="13"/>
      <c r="L50" s="13"/>
      <c r="M50" s="13"/>
      <c r="N50" s="13"/>
      <c r="O50" s="12"/>
      <c r="P50" s="12"/>
      <c r="Q50" s="13"/>
      <c r="R50" s="13"/>
      <c r="S50" s="13"/>
      <c r="T50" s="12"/>
      <c r="U50" s="13"/>
      <c r="V50" s="13"/>
    </row>
    <row r="51" spans="1:22" ht="17">
      <c r="A51" s="13"/>
      <c r="B51" s="13"/>
      <c r="C51" s="16" t="s">
        <v>40</v>
      </c>
      <c r="D51" s="46">
        <f>(D49/D50)</f>
        <v>0</v>
      </c>
      <c r="E51" s="13"/>
      <c r="F51" s="16"/>
      <c r="G51" s="46"/>
      <c r="H51" s="13"/>
      <c r="I51" s="16" t="s">
        <v>40</v>
      </c>
      <c r="J51" s="46">
        <f>(J49/J50)</f>
        <v>0.66666666666666663</v>
      </c>
      <c r="K51" s="13"/>
      <c r="L51" s="13"/>
      <c r="M51" s="13"/>
      <c r="N51" s="13"/>
      <c r="O51" s="12"/>
      <c r="P51" s="12"/>
      <c r="Q51" s="13"/>
      <c r="R51" s="13"/>
      <c r="S51" s="13"/>
      <c r="T51" s="12"/>
      <c r="U51" s="13"/>
      <c r="V51" s="13"/>
    </row>
  </sheetData>
  <mergeCells count="6">
    <mergeCell ref="S14:V14"/>
    <mergeCell ref="J1:K1"/>
    <mergeCell ref="J2:K2"/>
    <mergeCell ref="A3:B3"/>
    <mergeCell ref="A14:B14"/>
    <mergeCell ref="B1:D1"/>
  </mergeCells>
  <phoneticPr fontId="7" type="noConversion"/>
  <pageMargins left="0.74803149606299213" right="0.74803149606299213" top="0.98425196850393704" bottom="0.98425196850393704" header="0.51181102362204722" footer="0.51181102362204722"/>
  <colBreaks count="1" manualBreakCount="1">
    <brk id="22" max="1048575" man="1"/>
  </colBreaks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V58"/>
  <sheetViews>
    <sheetView showRuler="0" zoomScale="70" zoomScaleNormal="70" zoomScalePageLayoutView="70" workbookViewId="0">
      <selection activeCell="N36" sqref="N36"/>
    </sheetView>
  </sheetViews>
  <sheetFormatPr baseColWidth="10" defaultColWidth="11.5" defaultRowHeight="12" x14ac:dyDescent="0"/>
  <cols>
    <col min="2" max="2" width="23.6640625" customWidth="1"/>
    <col min="3" max="3" width="14.6640625" bestFit="1" customWidth="1"/>
    <col min="9" max="9" width="14.6640625" bestFit="1" customWidth="1"/>
  </cols>
  <sheetData>
    <row r="1" spans="1:22" ht="17">
      <c r="A1" s="16" t="s">
        <v>57</v>
      </c>
      <c r="B1" s="1085"/>
      <c r="C1" s="1085"/>
      <c r="D1" s="1085"/>
      <c r="E1" s="16"/>
      <c r="F1" s="16"/>
      <c r="G1" s="16"/>
      <c r="H1" s="16"/>
      <c r="I1" s="16" t="s">
        <v>52</v>
      </c>
      <c r="J1" s="1085" t="s">
        <v>55</v>
      </c>
      <c r="K1" s="1085"/>
      <c r="L1" s="17">
        <f>D49</f>
        <v>0</v>
      </c>
      <c r="M1" s="13"/>
      <c r="N1" s="17"/>
      <c r="O1" s="12"/>
      <c r="P1" s="12"/>
      <c r="Q1" s="13"/>
      <c r="R1" s="13"/>
      <c r="S1" s="13"/>
      <c r="T1" s="12"/>
      <c r="U1" s="13"/>
      <c r="V1" s="13"/>
    </row>
    <row r="2" spans="1:22" ht="17">
      <c r="A2" s="16"/>
      <c r="B2" s="16"/>
      <c r="C2" s="16"/>
      <c r="D2" s="16"/>
      <c r="E2" s="16"/>
      <c r="F2" s="16"/>
      <c r="G2" s="13"/>
      <c r="H2" s="16"/>
      <c r="I2" s="13"/>
      <c r="J2" s="1085"/>
      <c r="K2" s="1085"/>
      <c r="L2" s="17">
        <f>H10</f>
        <v>0</v>
      </c>
      <c r="M2" s="13"/>
      <c r="N2" s="17"/>
      <c r="O2" s="12"/>
      <c r="P2" s="12"/>
      <c r="Q2" s="13"/>
      <c r="R2" s="13"/>
      <c r="S2" s="13"/>
      <c r="T2" s="12"/>
      <c r="U2" s="12"/>
      <c r="V2" s="12"/>
    </row>
    <row r="3" spans="1:22" ht="17">
      <c r="A3" s="1129" t="s">
        <v>0</v>
      </c>
      <c r="B3" s="1129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2"/>
      <c r="P3" s="12"/>
      <c r="Q3" s="13"/>
      <c r="R3" s="13"/>
      <c r="S3" s="13"/>
      <c r="T3" s="12"/>
      <c r="U3" s="12"/>
      <c r="V3" s="12"/>
    </row>
    <row r="4" spans="1:22" ht="17">
      <c r="A4" s="11" t="s">
        <v>1</v>
      </c>
      <c r="B4" s="11" t="s">
        <v>2</v>
      </c>
      <c r="C4" s="21" t="s">
        <v>16</v>
      </c>
      <c r="D4" s="21" t="s">
        <v>49</v>
      </c>
      <c r="E4" s="21" t="s">
        <v>50</v>
      </c>
      <c r="F4" s="21" t="s">
        <v>5</v>
      </c>
      <c r="G4" s="21" t="s">
        <v>51</v>
      </c>
      <c r="H4" s="21" t="s">
        <v>7</v>
      </c>
      <c r="I4" s="21" t="s">
        <v>8</v>
      </c>
      <c r="J4" s="21" t="s">
        <v>9</v>
      </c>
      <c r="K4" s="21" t="s">
        <v>10</v>
      </c>
      <c r="L4" s="21" t="s">
        <v>11</v>
      </c>
      <c r="M4" s="21" t="s">
        <v>53</v>
      </c>
      <c r="N4" s="21" t="s">
        <v>12</v>
      </c>
      <c r="O4" s="15"/>
      <c r="P4" s="15"/>
      <c r="Q4" s="15"/>
      <c r="R4" s="21"/>
      <c r="S4" s="21"/>
      <c r="T4" s="21"/>
      <c r="U4" s="12"/>
      <c r="V4" s="12"/>
    </row>
    <row r="5" spans="1:22" ht="17">
      <c r="A5" s="12"/>
      <c r="B5" s="13"/>
      <c r="C5" s="24">
        <f>D5/60</f>
        <v>0</v>
      </c>
      <c r="D5" s="24">
        <v>0</v>
      </c>
      <c r="E5" s="12">
        <v>0</v>
      </c>
      <c r="F5" s="12">
        <v>0</v>
      </c>
      <c r="G5" s="25" t="e">
        <f>F5/E5</f>
        <v>#DIV/0!</v>
      </c>
      <c r="H5" s="12">
        <v>0</v>
      </c>
      <c r="I5" s="12">
        <v>0</v>
      </c>
      <c r="J5" s="24" t="e">
        <f>H5/C5</f>
        <v>#DIV/0!</v>
      </c>
      <c r="K5" s="12">
        <v>0</v>
      </c>
      <c r="L5" s="12">
        <v>0</v>
      </c>
      <c r="M5" s="14">
        <v>0</v>
      </c>
      <c r="N5" s="12">
        <v>0</v>
      </c>
      <c r="O5" s="15"/>
      <c r="P5" s="15"/>
      <c r="Q5" s="15"/>
      <c r="R5" s="12"/>
      <c r="S5" s="12"/>
      <c r="T5" s="12"/>
      <c r="U5" s="13"/>
      <c r="V5" s="13"/>
    </row>
    <row r="6" spans="1:22" ht="17">
      <c r="A6" s="12"/>
      <c r="B6" s="13"/>
      <c r="C6" s="24">
        <f>D6/60</f>
        <v>0</v>
      </c>
      <c r="D6" s="24">
        <v>0</v>
      </c>
      <c r="E6" s="12">
        <v>0</v>
      </c>
      <c r="F6" s="12">
        <v>0</v>
      </c>
      <c r="G6" s="25" t="e">
        <f>F6/E6</f>
        <v>#DIV/0!</v>
      </c>
      <c r="H6" s="12">
        <v>0</v>
      </c>
      <c r="I6" s="12">
        <v>0</v>
      </c>
      <c r="J6" s="24" t="e">
        <f>H6/C6</f>
        <v>#DIV/0!</v>
      </c>
      <c r="K6" s="12">
        <v>0</v>
      </c>
      <c r="L6" s="12">
        <v>0</v>
      </c>
      <c r="M6" s="14">
        <v>0</v>
      </c>
      <c r="N6" s="12">
        <v>0</v>
      </c>
      <c r="O6" s="15"/>
      <c r="P6" s="15"/>
      <c r="Q6" s="15"/>
      <c r="R6" s="21"/>
      <c r="S6" s="21"/>
      <c r="T6" s="21"/>
      <c r="U6" s="13"/>
      <c r="V6" s="13"/>
    </row>
    <row r="7" spans="1:22" ht="17">
      <c r="A7" s="14"/>
      <c r="B7" s="15"/>
      <c r="C7" s="24">
        <f>D7/60</f>
        <v>0</v>
      </c>
      <c r="D7" s="24">
        <v>0</v>
      </c>
      <c r="E7" s="12">
        <v>0</v>
      </c>
      <c r="F7" s="12">
        <v>0</v>
      </c>
      <c r="G7" s="25" t="e">
        <f>F7/E7</f>
        <v>#DIV/0!</v>
      </c>
      <c r="H7" s="12">
        <v>0</v>
      </c>
      <c r="I7" s="12">
        <v>0</v>
      </c>
      <c r="J7" s="24" t="e">
        <f>H7/C7</f>
        <v>#DIV/0!</v>
      </c>
      <c r="K7" s="12">
        <v>0</v>
      </c>
      <c r="L7" s="12">
        <v>0</v>
      </c>
      <c r="M7" s="14">
        <v>0</v>
      </c>
      <c r="N7" s="12">
        <v>0</v>
      </c>
      <c r="O7" s="15"/>
      <c r="P7" s="15"/>
      <c r="Q7" s="15"/>
      <c r="R7" s="12"/>
      <c r="S7" s="12"/>
      <c r="T7" s="12"/>
      <c r="U7" s="13"/>
      <c r="V7" s="13"/>
    </row>
    <row r="8" spans="1:22" ht="17">
      <c r="A8" s="12"/>
      <c r="B8" s="13" t="s">
        <v>13</v>
      </c>
      <c r="C8" s="24">
        <f>D8/60</f>
        <v>0</v>
      </c>
      <c r="D8" s="24">
        <v>0</v>
      </c>
      <c r="E8" s="12">
        <v>0</v>
      </c>
      <c r="F8" s="12">
        <v>0</v>
      </c>
      <c r="G8" s="25">
        <v>0</v>
      </c>
      <c r="H8" s="12">
        <v>0</v>
      </c>
      <c r="I8" s="12">
        <v>0</v>
      </c>
      <c r="J8" s="24">
        <v>0</v>
      </c>
      <c r="K8" s="12"/>
      <c r="L8" s="12"/>
      <c r="M8" s="12"/>
      <c r="N8" s="12"/>
      <c r="O8" s="15"/>
      <c r="P8" s="15"/>
      <c r="Q8" s="15"/>
      <c r="R8" s="12"/>
      <c r="S8" s="12"/>
      <c r="T8" s="12"/>
      <c r="U8" s="13"/>
      <c r="V8" s="13"/>
    </row>
    <row r="9" spans="1:22" ht="17">
      <c r="A9" s="12"/>
      <c r="B9" s="13"/>
      <c r="C9" s="24"/>
      <c r="D9" s="24"/>
      <c r="E9" s="12"/>
      <c r="F9" s="12"/>
      <c r="G9" s="25"/>
      <c r="H9" s="12"/>
      <c r="I9" s="12"/>
      <c r="J9" s="24"/>
      <c r="K9" s="12"/>
      <c r="L9" s="12"/>
      <c r="M9" s="12"/>
      <c r="N9" s="12"/>
      <c r="O9" s="15"/>
      <c r="P9" s="15"/>
      <c r="Q9" s="15"/>
      <c r="R9" s="65"/>
      <c r="S9" s="65"/>
      <c r="T9" s="65"/>
      <c r="U9" s="13"/>
      <c r="V9" s="13"/>
    </row>
    <row r="10" spans="1:22" ht="17">
      <c r="A10" s="13"/>
      <c r="B10" s="16" t="s">
        <v>14</v>
      </c>
      <c r="C10" s="26">
        <f>D10/60</f>
        <v>0</v>
      </c>
      <c r="D10" s="26">
        <f>SUM(D5:D9)</f>
        <v>0</v>
      </c>
      <c r="E10" s="17">
        <f>SUM(E6:E9)</f>
        <v>0</v>
      </c>
      <c r="F10" s="17">
        <f>SUM(F6:F8)</f>
        <v>0</v>
      </c>
      <c r="G10" s="27" t="e">
        <f>F10/E10</f>
        <v>#DIV/0!</v>
      </c>
      <c r="H10" s="17">
        <f>SUM(H5:H8)</f>
        <v>0</v>
      </c>
      <c r="I10" s="17">
        <f>SUM(I6:I8)</f>
        <v>0</v>
      </c>
      <c r="J10" s="26" t="e">
        <f>H10/C10</f>
        <v>#DIV/0!</v>
      </c>
      <c r="K10" s="17">
        <f>SUM(K6:K8)</f>
        <v>0</v>
      </c>
      <c r="L10" s="17">
        <f>SUM(L5:L8)</f>
        <v>0</v>
      </c>
      <c r="M10" s="17">
        <f>SUM(N6:N7)</f>
        <v>0</v>
      </c>
      <c r="N10" s="17">
        <f>SUM(R5:R7)</f>
        <v>0</v>
      </c>
      <c r="O10" s="15"/>
      <c r="P10" s="15"/>
      <c r="Q10" s="15"/>
      <c r="R10" s="12"/>
      <c r="S10" s="12"/>
      <c r="T10" s="12"/>
      <c r="U10" s="13"/>
      <c r="V10" s="13"/>
    </row>
    <row r="11" spans="1:22" ht="17">
      <c r="A11" s="13"/>
      <c r="B11" s="15"/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2"/>
      <c r="P11" s="12"/>
      <c r="Q11" s="13"/>
      <c r="R11" s="13"/>
      <c r="S11" s="13"/>
      <c r="T11" s="12"/>
      <c r="U11" s="13"/>
      <c r="V11" s="13"/>
    </row>
    <row r="12" spans="1:22" ht="17">
      <c r="A12" s="1129" t="s">
        <v>15</v>
      </c>
      <c r="B12" s="1129"/>
      <c r="C12" s="13"/>
      <c r="D12" s="13"/>
      <c r="E12" s="13"/>
      <c r="F12" s="13"/>
      <c r="G12" s="13"/>
      <c r="H12" s="13"/>
      <c r="I12" s="17" t="s">
        <v>58</v>
      </c>
      <c r="J12" s="13"/>
      <c r="K12" s="17" t="s">
        <v>59</v>
      </c>
      <c r="L12" s="17" t="s">
        <v>60</v>
      </c>
      <c r="M12" s="13"/>
      <c r="N12" s="13"/>
      <c r="O12" s="12"/>
      <c r="P12" s="12"/>
      <c r="Q12" s="13"/>
      <c r="R12" s="13"/>
      <c r="S12" s="1128" t="s">
        <v>47</v>
      </c>
      <c r="T12" s="1128"/>
      <c r="U12" s="1128"/>
      <c r="V12" s="1128"/>
    </row>
    <row r="13" spans="1:22" ht="17">
      <c r="A13" s="11" t="s">
        <v>1</v>
      </c>
      <c r="B13" s="11" t="s">
        <v>2</v>
      </c>
      <c r="C13" s="21" t="s">
        <v>16</v>
      </c>
      <c r="D13" s="21" t="s">
        <v>3</v>
      </c>
      <c r="E13" s="21" t="s">
        <v>17</v>
      </c>
      <c r="F13" s="21" t="s">
        <v>18</v>
      </c>
      <c r="G13" s="21" t="s">
        <v>19</v>
      </c>
      <c r="H13" s="31" t="s">
        <v>20</v>
      </c>
      <c r="I13" s="21" t="s">
        <v>61</v>
      </c>
      <c r="J13" s="21" t="s">
        <v>4</v>
      </c>
      <c r="K13" s="21" t="s">
        <v>62</v>
      </c>
      <c r="L13" s="21" t="s">
        <v>62</v>
      </c>
      <c r="M13" s="21" t="s">
        <v>21</v>
      </c>
      <c r="N13" s="21" t="s">
        <v>22</v>
      </c>
      <c r="O13" s="21" t="s">
        <v>23</v>
      </c>
      <c r="P13" s="21" t="s">
        <v>48</v>
      </c>
      <c r="Q13" s="21" t="s">
        <v>8</v>
      </c>
      <c r="R13" s="21" t="s">
        <v>24</v>
      </c>
      <c r="S13" s="21" t="s">
        <v>10</v>
      </c>
      <c r="T13" s="21" t="s">
        <v>11</v>
      </c>
      <c r="U13" s="21" t="s">
        <v>25</v>
      </c>
      <c r="V13" s="21" t="s">
        <v>6</v>
      </c>
    </row>
    <row r="14" spans="1:22" ht="17">
      <c r="A14" s="12"/>
      <c r="B14" s="13"/>
      <c r="C14" s="12">
        <v>0</v>
      </c>
      <c r="D14" s="12">
        <v>0</v>
      </c>
      <c r="E14" s="12">
        <v>0</v>
      </c>
      <c r="F14" s="12">
        <f>SUM(D14:E14)</f>
        <v>0</v>
      </c>
      <c r="G14" s="12">
        <v>0</v>
      </c>
      <c r="H14" s="12">
        <v>0</v>
      </c>
      <c r="I14" s="12">
        <v>0</v>
      </c>
      <c r="J14" s="12">
        <v>0</v>
      </c>
      <c r="K14" s="66" t="e">
        <f>(J14/I14)</f>
        <v>#DIV/0!</v>
      </c>
      <c r="L14" s="67" t="e">
        <f>(D14/J14)</f>
        <v>#DIV/0!</v>
      </c>
      <c r="M14" s="12">
        <v>0</v>
      </c>
      <c r="N14" s="12">
        <v>0</v>
      </c>
      <c r="O14" s="12">
        <v>0</v>
      </c>
      <c r="P14" s="12">
        <v>0</v>
      </c>
      <c r="Q14" s="12">
        <v>0</v>
      </c>
      <c r="R14" s="12">
        <v>0</v>
      </c>
      <c r="S14" s="12">
        <v>0</v>
      </c>
      <c r="T14" s="12">
        <v>0</v>
      </c>
      <c r="U14" s="12">
        <f>S14+T14</f>
        <v>0</v>
      </c>
      <c r="V14" s="66" t="e">
        <f>S14/(S14+T14)</f>
        <v>#DIV/0!</v>
      </c>
    </row>
    <row r="15" spans="1:22" ht="17">
      <c r="A15" s="12"/>
      <c r="B15" s="13"/>
      <c r="C15" s="12">
        <v>0</v>
      </c>
      <c r="D15" s="12">
        <v>0</v>
      </c>
      <c r="E15" s="12">
        <v>0</v>
      </c>
      <c r="F15" s="12">
        <f t="shared" ref="F15:F46" si="0">SUM(D15:E15)</f>
        <v>0</v>
      </c>
      <c r="G15" s="12">
        <v>0</v>
      </c>
      <c r="H15" s="12">
        <v>0</v>
      </c>
      <c r="I15" s="12">
        <v>0</v>
      </c>
      <c r="J15" s="12">
        <v>0</v>
      </c>
      <c r="K15" s="66" t="e">
        <f t="shared" ref="K15:K42" si="1">(J15/I15)</f>
        <v>#DIV/0!</v>
      </c>
      <c r="L15" s="67" t="e">
        <f t="shared" ref="L15:L42" si="2">(D15/J15)</f>
        <v>#DIV/0!</v>
      </c>
      <c r="M15" s="12">
        <v>0</v>
      </c>
      <c r="N15" s="12">
        <v>0</v>
      </c>
      <c r="O15" s="12">
        <v>0</v>
      </c>
      <c r="P15" s="12">
        <v>0</v>
      </c>
      <c r="Q15" s="12">
        <v>0</v>
      </c>
      <c r="R15" s="12">
        <v>0</v>
      </c>
      <c r="S15" s="12">
        <v>0</v>
      </c>
      <c r="T15" s="12">
        <v>0</v>
      </c>
      <c r="U15" s="12">
        <f t="shared" ref="U15:U42" si="3">S15+T15</f>
        <v>0</v>
      </c>
      <c r="V15" s="66" t="e">
        <f t="shared" ref="V15:V42" si="4">S15/(S15+T15)</f>
        <v>#DIV/0!</v>
      </c>
    </row>
    <row r="16" spans="1:22" ht="17">
      <c r="A16" s="12"/>
      <c r="B16" s="13"/>
      <c r="C16" s="12">
        <v>0</v>
      </c>
      <c r="D16" s="12">
        <v>0</v>
      </c>
      <c r="E16" s="12">
        <v>0</v>
      </c>
      <c r="F16" s="12">
        <f t="shared" si="0"/>
        <v>0</v>
      </c>
      <c r="G16" s="12">
        <v>0</v>
      </c>
      <c r="H16" s="12">
        <v>0</v>
      </c>
      <c r="I16" s="12">
        <v>0</v>
      </c>
      <c r="J16" s="12">
        <v>0</v>
      </c>
      <c r="K16" s="66" t="e">
        <f t="shared" si="1"/>
        <v>#DIV/0!</v>
      </c>
      <c r="L16" s="67" t="e">
        <f t="shared" si="2"/>
        <v>#DIV/0!</v>
      </c>
      <c r="M16" s="12">
        <v>0</v>
      </c>
      <c r="N16" s="12">
        <v>0</v>
      </c>
      <c r="O16" s="12">
        <v>0</v>
      </c>
      <c r="P16" s="12">
        <v>0</v>
      </c>
      <c r="Q16" s="12">
        <v>0</v>
      </c>
      <c r="R16" s="12">
        <v>0</v>
      </c>
      <c r="S16" s="12">
        <v>0</v>
      </c>
      <c r="T16" s="12">
        <v>0</v>
      </c>
      <c r="U16" s="12">
        <f t="shared" si="3"/>
        <v>0</v>
      </c>
      <c r="V16" s="66" t="e">
        <f t="shared" si="4"/>
        <v>#DIV/0!</v>
      </c>
    </row>
    <row r="17" spans="1:22" ht="17">
      <c r="A17" s="12"/>
      <c r="B17" s="13"/>
      <c r="C17" s="12">
        <v>0</v>
      </c>
      <c r="D17" s="12">
        <v>0</v>
      </c>
      <c r="E17" s="12">
        <v>0</v>
      </c>
      <c r="F17" s="12">
        <f t="shared" si="0"/>
        <v>0</v>
      </c>
      <c r="G17" s="12">
        <v>0</v>
      </c>
      <c r="H17" s="12">
        <v>0</v>
      </c>
      <c r="I17" s="12">
        <v>0</v>
      </c>
      <c r="J17" s="12">
        <v>0</v>
      </c>
      <c r="K17" s="66" t="e">
        <f t="shared" si="1"/>
        <v>#DIV/0!</v>
      </c>
      <c r="L17" s="67" t="e">
        <f t="shared" si="2"/>
        <v>#DIV/0!</v>
      </c>
      <c r="M17" s="12">
        <v>0</v>
      </c>
      <c r="N17" s="12">
        <v>0</v>
      </c>
      <c r="O17" s="12">
        <v>0</v>
      </c>
      <c r="P17" s="12">
        <v>0</v>
      </c>
      <c r="Q17" s="12">
        <v>0</v>
      </c>
      <c r="R17" s="12">
        <v>0</v>
      </c>
      <c r="S17" s="12">
        <v>0</v>
      </c>
      <c r="T17" s="12">
        <v>0</v>
      </c>
      <c r="U17" s="12">
        <f t="shared" si="3"/>
        <v>0</v>
      </c>
      <c r="V17" s="66" t="e">
        <f t="shared" si="4"/>
        <v>#DIV/0!</v>
      </c>
    </row>
    <row r="18" spans="1:22" ht="17">
      <c r="A18" s="12"/>
      <c r="B18" s="13"/>
      <c r="C18" s="12">
        <v>0</v>
      </c>
      <c r="D18" s="12">
        <v>0</v>
      </c>
      <c r="E18" s="12">
        <v>0</v>
      </c>
      <c r="F18" s="12">
        <f t="shared" si="0"/>
        <v>0</v>
      </c>
      <c r="G18" s="12">
        <v>0</v>
      </c>
      <c r="H18" s="12">
        <v>0</v>
      </c>
      <c r="I18" s="12">
        <v>0</v>
      </c>
      <c r="J18" s="12">
        <v>0</v>
      </c>
      <c r="K18" s="66" t="e">
        <f t="shared" si="1"/>
        <v>#DIV/0!</v>
      </c>
      <c r="L18" s="67" t="e">
        <f t="shared" si="2"/>
        <v>#DIV/0!</v>
      </c>
      <c r="M18" s="12">
        <v>0</v>
      </c>
      <c r="N18" s="12">
        <v>0</v>
      </c>
      <c r="O18" s="12">
        <v>0</v>
      </c>
      <c r="P18" s="12">
        <v>0</v>
      </c>
      <c r="Q18" s="12">
        <v>0</v>
      </c>
      <c r="R18" s="12">
        <v>0</v>
      </c>
      <c r="S18" s="12">
        <v>0</v>
      </c>
      <c r="T18" s="12">
        <v>0</v>
      </c>
      <c r="U18" s="12">
        <f t="shared" si="3"/>
        <v>0</v>
      </c>
      <c r="V18" s="66" t="e">
        <f t="shared" si="4"/>
        <v>#DIV/0!</v>
      </c>
    </row>
    <row r="19" spans="1:22" ht="17">
      <c r="A19" s="12"/>
      <c r="B19" s="13"/>
      <c r="C19" s="12">
        <v>0</v>
      </c>
      <c r="D19" s="12">
        <v>0</v>
      </c>
      <c r="E19" s="12">
        <v>0</v>
      </c>
      <c r="F19" s="12">
        <f t="shared" si="0"/>
        <v>0</v>
      </c>
      <c r="G19" s="12">
        <v>0</v>
      </c>
      <c r="H19" s="12">
        <v>0</v>
      </c>
      <c r="I19" s="12">
        <v>0</v>
      </c>
      <c r="J19" s="12">
        <v>0</v>
      </c>
      <c r="K19" s="66" t="e">
        <f t="shared" si="1"/>
        <v>#DIV/0!</v>
      </c>
      <c r="L19" s="67" t="e">
        <f t="shared" si="2"/>
        <v>#DIV/0!</v>
      </c>
      <c r="M19" s="12">
        <v>0</v>
      </c>
      <c r="N19" s="12">
        <v>0</v>
      </c>
      <c r="O19" s="12">
        <v>0</v>
      </c>
      <c r="P19" s="12">
        <v>0</v>
      </c>
      <c r="Q19" s="12">
        <v>0</v>
      </c>
      <c r="R19" s="12">
        <v>0</v>
      </c>
      <c r="S19" s="12">
        <v>0</v>
      </c>
      <c r="T19" s="12">
        <v>0</v>
      </c>
      <c r="U19" s="12">
        <f t="shared" si="3"/>
        <v>0</v>
      </c>
      <c r="V19" s="66" t="e">
        <f t="shared" si="4"/>
        <v>#DIV/0!</v>
      </c>
    </row>
    <row r="20" spans="1:22" ht="17">
      <c r="A20" s="14"/>
      <c r="B20" s="15"/>
      <c r="C20" s="12">
        <v>0</v>
      </c>
      <c r="D20" s="12">
        <v>0</v>
      </c>
      <c r="E20" s="12">
        <v>0</v>
      </c>
      <c r="F20" s="12">
        <f t="shared" si="0"/>
        <v>0</v>
      </c>
      <c r="G20" s="12">
        <v>0</v>
      </c>
      <c r="H20" s="12">
        <v>0</v>
      </c>
      <c r="I20" s="12">
        <v>0</v>
      </c>
      <c r="J20" s="12">
        <v>0</v>
      </c>
      <c r="K20" s="66" t="e">
        <f t="shared" si="1"/>
        <v>#DIV/0!</v>
      </c>
      <c r="L20" s="67" t="e">
        <f t="shared" si="2"/>
        <v>#DIV/0!</v>
      </c>
      <c r="M20" s="12">
        <v>0</v>
      </c>
      <c r="N20" s="12">
        <v>0</v>
      </c>
      <c r="O20" s="12">
        <v>0</v>
      </c>
      <c r="P20" s="12">
        <v>0</v>
      </c>
      <c r="Q20" s="12">
        <v>0</v>
      </c>
      <c r="R20" s="12">
        <v>0</v>
      </c>
      <c r="S20" s="12">
        <v>0</v>
      </c>
      <c r="T20" s="12">
        <v>0</v>
      </c>
      <c r="U20" s="12">
        <f t="shared" si="3"/>
        <v>0</v>
      </c>
      <c r="V20" s="66" t="e">
        <f t="shared" si="4"/>
        <v>#DIV/0!</v>
      </c>
    </row>
    <row r="21" spans="1:22" ht="17">
      <c r="A21" s="12"/>
      <c r="B21" s="13"/>
      <c r="C21" s="12">
        <v>0</v>
      </c>
      <c r="D21" s="12">
        <v>0</v>
      </c>
      <c r="E21" s="12">
        <v>0</v>
      </c>
      <c r="F21" s="12">
        <f t="shared" si="0"/>
        <v>0</v>
      </c>
      <c r="G21" s="12">
        <v>0</v>
      </c>
      <c r="H21" s="12">
        <v>0</v>
      </c>
      <c r="I21" s="12">
        <v>0</v>
      </c>
      <c r="J21" s="12">
        <v>0</v>
      </c>
      <c r="K21" s="66" t="e">
        <f t="shared" si="1"/>
        <v>#DIV/0!</v>
      </c>
      <c r="L21" s="67" t="e">
        <f t="shared" si="2"/>
        <v>#DIV/0!</v>
      </c>
      <c r="M21" s="12">
        <v>0</v>
      </c>
      <c r="N21" s="12">
        <v>0</v>
      </c>
      <c r="O21" s="12">
        <v>0</v>
      </c>
      <c r="P21" s="12">
        <v>0</v>
      </c>
      <c r="Q21" s="12">
        <v>0</v>
      </c>
      <c r="R21" s="12">
        <v>0</v>
      </c>
      <c r="S21" s="12">
        <v>0</v>
      </c>
      <c r="T21" s="12">
        <v>0</v>
      </c>
      <c r="U21" s="12">
        <f t="shared" si="3"/>
        <v>0</v>
      </c>
      <c r="V21" s="66" t="e">
        <f t="shared" si="4"/>
        <v>#DIV/0!</v>
      </c>
    </row>
    <row r="22" spans="1:22" ht="17">
      <c r="A22" s="12"/>
      <c r="B22" s="13"/>
      <c r="C22" s="12">
        <v>0</v>
      </c>
      <c r="D22" s="12">
        <v>0</v>
      </c>
      <c r="E22" s="12">
        <v>0</v>
      </c>
      <c r="F22" s="12">
        <f t="shared" si="0"/>
        <v>0</v>
      </c>
      <c r="G22" s="12">
        <v>0</v>
      </c>
      <c r="H22" s="12">
        <v>0</v>
      </c>
      <c r="I22" s="12">
        <v>0</v>
      </c>
      <c r="J22" s="12">
        <v>0</v>
      </c>
      <c r="K22" s="66" t="e">
        <f t="shared" si="1"/>
        <v>#DIV/0!</v>
      </c>
      <c r="L22" s="67" t="e">
        <f t="shared" si="2"/>
        <v>#DIV/0!</v>
      </c>
      <c r="M22" s="12">
        <v>0</v>
      </c>
      <c r="N22" s="12">
        <v>0</v>
      </c>
      <c r="O22" s="12">
        <v>0</v>
      </c>
      <c r="P22" s="12">
        <v>0</v>
      </c>
      <c r="Q22" s="12">
        <v>0</v>
      </c>
      <c r="R22" s="12">
        <v>0</v>
      </c>
      <c r="S22" s="12">
        <v>0</v>
      </c>
      <c r="T22" s="12">
        <v>0</v>
      </c>
      <c r="U22" s="12">
        <f t="shared" si="3"/>
        <v>0</v>
      </c>
      <c r="V22" s="66" t="e">
        <f t="shared" si="4"/>
        <v>#DIV/0!</v>
      </c>
    </row>
    <row r="23" spans="1:22" ht="17">
      <c r="A23" s="12"/>
      <c r="B23" s="13"/>
      <c r="C23" s="12">
        <v>0</v>
      </c>
      <c r="D23" s="12">
        <v>0</v>
      </c>
      <c r="E23" s="12">
        <v>0</v>
      </c>
      <c r="F23" s="12">
        <f t="shared" si="0"/>
        <v>0</v>
      </c>
      <c r="G23" s="12">
        <v>0</v>
      </c>
      <c r="H23" s="12">
        <v>0</v>
      </c>
      <c r="I23" s="12">
        <v>0</v>
      </c>
      <c r="J23" s="12">
        <v>0</v>
      </c>
      <c r="K23" s="66" t="e">
        <f t="shared" si="1"/>
        <v>#DIV/0!</v>
      </c>
      <c r="L23" s="67" t="e">
        <f t="shared" si="2"/>
        <v>#DIV/0!</v>
      </c>
      <c r="M23" s="12">
        <v>0</v>
      </c>
      <c r="N23" s="12">
        <v>0</v>
      </c>
      <c r="O23" s="12">
        <v>0</v>
      </c>
      <c r="P23" s="12">
        <v>0</v>
      </c>
      <c r="Q23" s="12">
        <v>0</v>
      </c>
      <c r="R23" s="12">
        <v>0</v>
      </c>
      <c r="S23" s="12">
        <v>0</v>
      </c>
      <c r="T23" s="12">
        <v>0</v>
      </c>
      <c r="U23" s="12">
        <f t="shared" si="3"/>
        <v>0</v>
      </c>
      <c r="V23" s="66" t="e">
        <f t="shared" si="4"/>
        <v>#DIV/0!</v>
      </c>
    </row>
    <row r="24" spans="1:22" ht="17">
      <c r="A24" s="12"/>
      <c r="B24" s="13"/>
      <c r="C24" s="12">
        <v>0</v>
      </c>
      <c r="D24" s="12">
        <v>0</v>
      </c>
      <c r="E24" s="12">
        <v>0</v>
      </c>
      <c r="F24" s="12">
        <f t="shared" si="0"/>
        <v>0</v>
      </c>
      <c r="G24" s="12">
        <v>0</v>
      </c>
      <c r="H24" s="12">
        <v>0</v>
      </c>
      <c r="I24" s="12">
        <v>0</v>
      </c>
      <c r="J24" s="12">
        <v>0</v>
      </c>
      <c r="K24" s="66" t="e">
        <f t="shared" si="1"/>
        <v>#DIV/0!</v>
      </c>
      <c r="L24" s="67" t="e">
        <f t="shared" si="2"/>
        <v>#DIV/0!</v>
      </c>
      <c r="M24" s="12">
        <v>0</v>
      </c>
      <c r="N24" s="12">
        <v>0</v>
      </c>
      <c r="O24" s="12">
        <v>0</v>
      </c>
      <c r="P24" s="12">
        <v>0</v>
      </c>
      <c r="Q24" s="12">
        <v>0</v>
      </c>
      <c r="R24" s="12">
        <v>0</v>
      </c>
      <c r="S24" s="12">
        <v>0</v>
      </c>
      <c r="T24" s="12">
        <v>0</v>
      </c>
      <c r="U24" s="12">
        <f t="shared" si="3"/>
        <v>0</v>
      </c>
      <c r="V24" s="66" t="e">
        <f t="shared" si="4"/>
        <v>#DIV/0!</v>
      </c>
    </row>
    <row r="25" spans="1:22" ht="17">
      <c r="A25" s="12"/>
      <c r="B25" s="13"/>
      <c r="C25" s="12">
        <v>0</v>
      </c>
      <c r="D25" s="12">
        <v>0</v>
      </c>
      <c r="E25" s="12">
        <v>0</v>
      </c>
      <c r="F25" s="12">
        <f t="shared" si="0"/>
        <v>0</v>
      </c>
      <c r="G25" s="12">
        <v>0</v>
      </c>
      <c r="H25" s="12">
        <v>0</v>
      </c>
      <c r="I25" s="12">
        <v>0</v>
      </c>
      <c r="J25" s="12">
        <v>0</v>
      </c>
      <c r="K25" s="66" t="e">
        <f t="shared" si="1"/>
        <v>#DIV/0!</v>
      </c>
      <c r="L25" s="67" t="e">
        <f t="shared" si="2"/>
        <v>#DIV/0!</v>
      </c>
      <c r="M25" s="12">
        <v>0</v>
      </c>
      <c r="N25" s="12">
        <v>0</v>
      </c>
      <c r="O25" s="12">
        <v>0</v>
      </c>
      <c r="P25" s="12">
        <v>0</v>
      </c>
      <c r="Q25" s="12">
        <v>0</v>
      </c>
      <c r="R25" s="12">
        <v>0</v>
      </c>
      <c r="S25" s="12">
        <v>0</v>
      </c>
      <c r="T25" s="12">
        <v>0</v>
      </c>
      <c r="U25" s="12">
        <f t="shared" si="3"/>
        <v>0</v>
      </c>
      <c r="V25" s="66" t="e">
        <f t="shared" si="4"/>
        <v>#DIV/0!</v>
      </c>
    </row>
    <row r="26" spans="1:22" ht="17">
      <c r="A26" s="12"/>
      <c r="B26" s="13"/>
      <c r="C26" s="12">
        <v>0</v>
      </c>
      <c r="D26" s="12">
        <v>0</v>
      </c>
      <c r="E26" s="12">
        <v>0</v>
      </c>
      <c r="F26" s="12">
        <f t="shared" si="0"/>
        <v>0</v>
      </c>
      <c r="G26" s="12">
        <v>0</v>
      </c>
      <c r="H26" s="12">
        <v>0</v>
      </c>
      <c r="I26" s="12">
        <v>0</v>
      </c>
      <c r="J26" s="12">
        <v>0</v>
      </c>
      <c r="K26" s="66" t="e">
        <f t="shared" si="1"/>
        <v>#DIV/0!</v>
      </c>
      <c r="L26" s="67" t="e">
        <f t="shared" si="2"/>
        <v>#DIV/0!</v>
      </c>
      <c r="M26" s="12">
        <v>0</v>
      </c>
      <c r="N26" s="12">
        <v>0</v>
      </c>
      <c r="O26" s="12">
        <v>0</v>
      </c>
      <c r="P26" s="12">
        <v>0</v>
      </c>
      <c r="Q26" s="12">
        <v>0</v>
      </c>
      <c r="R26" s="12">
        <v>0</v>
      </c>
      <c r="S26" s="12">
        <v>0</v>
      </c>
      <c r="T26" s="12">
        <v>0</v>
      </c>
      <c r="U26" s="12">
        <f t="shared" si="3"/>
        <v>0</v>
      </c>
      <c r="V26" s="66" t="e">
        <f t="shared" si="4"/>
        <v>#DIV/0!</v>
      </c>
    </row>
    <row r="27" spans="1:22" ht="17">
      <c r="A27" s="12"/>
      <c r="B27" s="13"/>
      <c r="C27" s="12">
        <v>0</v>
      </c>
      <c r="D27" s="12">
        <v>0</v>
      </c>
      <c r="E27" s="12">
        <v>0</v>
      </c>
      <c r="F27" s="12">
        <f t="shared" si="0"/>
        <v>0</v>
      </c>
      <c r="G27" s="12">
        <v>0</v>
      </c>
      <c r="H27" s="12">
        <v>0</v>
      </c>
      <c r="I27" s="12">
        <v>0</v>
      </c>
      <c r="J27" s="12">
        <v>0</v>
      </c>
      <c r="K27" s="66" t="e">
        <f t="shared" si="1"/>
        <v>#DIV/0!</v>
      </c>
      <c r="L27" s="67" t="e">
        <f t="shared" si="2"/>
        <v>#DIV/0!</v>
      </c>
      <c r="M27" s="12">
        <v>0</v>
      </c>
      <c r="N27" s="12">
        <v>0</v>
      </c>
      <c r="O27" s="12">
        <v>0</v>
      </c>
      <c r="P27" s="12">
        <v>0</v>
      </c>
      <c r="Q27" s="12">
        <v>0</v>
      </c>
      <c r="R27" s="12">
        <v>0</v>
      </c>
      <c r="S27" s="12">
        <v>0</v>
      </c>
      <c r="T27" s="12">
        <v>0</v>
      </c>
      <c r="U27" s="12">
        <f t="shared" si="3"/>
        <v>0</v>
      </c>
      <c r="V27" s="66" t="e">
        <f t="shared" si="4"/>
        <v>#DIV/0!</v>
      </c>
    </row>
    <row r="28" spans="1:22" ht="17">
      <c r="A28" s="12"/>
      <c r="B28" s="13"/>
      <c r="C28" s="12">
        <v>0</v>
      </c>
      <c r="D28" s="12">
        <v>0</v>
      </c>
      <c r="E28" s="12">
        <v>0</v>
      </c>
      <c r="F28" s="12">
        <f t="shared" si="0"/>
        <v>0</v>
      </c>
      <c r="G28" s="12">
        <v>0</v>
      </c>
      <c r="H28" s="12">
        <v>0</v>
      </c>
      <c r="I28" s="12">
        <v>0</v>
      </c>
      <c r="J28" s="12">
        <v>0</v>
      </c>
      <c r="K28" s="66" t="e">
        <f t="shared" si="1"/>
        <v>#DIV/0!</v>
      </c>
      <c r="L28" s="67" t="e">
        <f t="shared" si="2"/>
        <v>#DIV/0!</v>
      </c>
      <c r="M28" s="12">
        <v>0</v>
      </c>
      <c r="N28" s="12">
        <v>0</v>
      </c>
      <c r="O28" s="12">
        <v>0</v>
      </c>
      <c r="P28" s="12">
        <v>0</v>
      </c>
      <c r="Q28" s="12">
        <v>0</v>
      </c>
      <c r="R28" s="12">
        <v>0</v>
      </c>
      <c r="S28" s="12">
        <v>0</v>
      </c>
      <c r="T28" s="12">
        <v>0</v>
      </c>
      <c r="U28" s="12">
        <f t="shared" si="3"/>
        <v>0</v>
      </c>
      <c r="V28" s="66" t="e">
        <f t="shared" si="4"/>
        <v>#DIV/0!</v>
      </c>
    </row>
    <row r="29" spans="1:22" ht="17">
      <c r="A29" s="12"/>
      <c r="B29" s="13"/>
      <c r="C29" s="12">
        <v>0</v>
      </c>
      <c r="D29" s="12">
        <v>0</v>
      </c>
      <c r="E29" s="12">
        <v>0</v>
      </c>
      <c r="F29" s="12">
        <f t="shared" si="0"/>
        <v>0</v>
      </c>
      <c r="G29" s="12">
        <v>0</v>
      </c>
      <c r="H29" s="12">
        <v>0</v>
      </c>
      <c r="I29" s="12">
        <v>0</v>
      </c>
      <c r="J29" s="12">
        <v>0</v>
      </c>
      <c r="K29" s="66" t="e">
        <f t="shared" si="1"/>
        <v>#DIV/0!</v>
      </c>
      <c r="L29" s="67" t="e">
        <f t="shared" si="2"/>
        <v>#DIV/0!</v>
      </c>
      <c r="M29" s="12">
        <v>0</v>
      </c>
      <c r="N29" s="12">
        <v>0</v>
      </c>
      <c r="O29" s="12">
        <v>0</v>
      </c>
      <c r="P29" s="12">
        <v>0</v>
      </c>
      <c r="Q29" s="12">
        <v>0</v>
      </c>
      <c r="R29" s="12">
        <v>0</v>
      </c>
      <c r="S29" s="12">
        <v>0</v>
      </c>
      <c r="T29" s="12">
        <v>0</v>
      </c>
      <c r="U29" s="12">
        <f t="shared" si="3"/>
        <v>0</v>
      </c>
      <c r="V29" s="66" t="e">
        <f t="shared" si="4"/>
        <v>#DIV/0!</v>
      </c>
    </row>
    <row r="30" spans="1:22" ht="17">
      <c r="A30" s="12"/>
      <c r="B30" s="13"/>
      <c r="C30" s="12">
        <v>0</v>
      </c>
      <c r="D30" s="12">
        <v>0</v>
      </c>
      <c r="E30" s="12">
        <v>0</v>
      </c>
      <c r="F30" s="12">
        <f t="shared" si="0"/>
        <v>0</v>
      </c>
      <c r="G30" s="12">
        <v>0</v>
      </c>
      <c r="H30" s="12">
        <v>0</v>
      </c>
      <c r="I30" s="12">
        <v>0</v>
      </c>
      <c r="J30" s="12">
        <v>0</v>
      </c>
      <c r="K30" s="66" t="e">
        <f t="shared" si="1"/>
        <v>#DIV/0!</v>
      </c>
      <c r="L30" s="67" t="e">
        <f t="shared" si="2"/>
        <v>#DIV/0!</v>
      </c>
      <c r="M30" s="12">
        <v>0</v>
      </c>
      <c r="N30" s="12">
        <v>0</v>
      </c>
      <c r="O30" s="12">
        <v>0</v>
      </c>
      <c r="P30" s="12">
        <v>0</v>
      </c>
      <c r="Q30" s="12">
        <v>0</v>
      </c>
      <c r="R30" s="12">
        <v>0</v>
      </c>
      <c r="S30" s="12">
        <v>0</v>
      </c>
      <c r="T30" s="12">
        <v>0</v>
      </c>
      <c r="U30" s="12">
        <f t="shared" si="3"/>
        <v>0</v>
      </c>
      <c r="V30" s="66" t="e">
        <f t="shared" si="4"/>
        <v>#DIV/0!</v>
      </c>
    </row>
    <row r="31" spans="1:22" ht="17">
      <c r="A31" s="12"/>
      <c r="B31" s="13"/>
      <c r="C31" s="12">
        <v>0</v>
      </c>
      <c r="D31" s="12">
        <v>0</v>
      </c>
      <c r="E31" s="12">
        <v>0</v>
      </c>
      <c r="F31" s="12">
        <f t="shared" si="0"/>
        <v>0</v>
      </c>
      <c r="G31" s="12">
        <v>0</v>
      </c>
      <c r="H31" s="12">
        <v>0</v>
      </c>
      <c r="I31" s="12">
        <v>0</v>
      </c>
      <c r="J31" s="12">
        <v>0</v>
      </c>
      <c r="K31" s="66" t="e">
        <f t="shared" si="1"/>
        <v>#DIV/0!</v>
      </c>
      <c r="L31" s="67" t="e">
        <f t="shared" si="2"/>
        <v>#DIV/0!</v>
      </c>
      <c r="M31" s="12">
        <v>0</v>
      </c>
      <c r="N31" s="12">
        <v>0</v>
      </c>
      <c r="O31" s="12">
        <v>0</v>
      </c>
      <c r="P31" s="12">
        <v>0</v>
      </c>
      <c r="Q31" s="12">
        <v>0</v>
      </c>
      <c r="R31" s="12">
        <v>0</v>
      </c>
      <c r="S31" s="12">
        <v>0</v>
      </c>
      <c r="T31" s="12">
        <v>0</v>
      </c>
      <c r="U31" s="12">
        <f t="shared" si="3"/>
        <v>0</v>
      </c>
      <c r="V31" s="66" t="e">
        <f t="shared" si="4"/>
        <v>#DIV/0!</v>
      </c>
    </row>
    <row r="32" spans="1:22" ht="17">
      <c r="A32" s="12"/>
      <c r="B32" s="13"/>
      <c r="C32" s="12">
        <v>0</v>
      </c>
      <c r="D32" s="12">
        <v>0</v>
      </c>
      <c r="E32" s="12">
        <v>0</v>
      </c>
      <c r="F32" s="12">
        <f t="shared" si="0"/>
        <v>0</v>
      </c>
      <c r="G32" s="12">
        <v>0</v>
      </c>
      <c r="H32" s="12">
        <v>0</v>
      </c>
      <c r="I32" s="12">
        <v>0</v>
      </c>
      <c r="J32" s="12">
        <v>0</v>
      </c>
      <c r="K32" s="66" t="e">
        <f t="shared" si="1"/>
        <v>#DIV/0!</v>
      </c>
      <c r="L32" s="67" t="e">
        <f t="shared" si="2"/>
        <v>#DIV/0!</v>
      </c>
      <c r="M32" s="12">
        <v>0</v>
      </c>
      <c r="N32" s="12">
        <v>0</v>
      </c>
      <c r="O32" s="12">
        <v>0</v>
      </c>
      <c r="P32" s="12">
        <v>0</v>
      </c>
      <c r="Q32" s="12">
        <v>0</v>
      </c>
      <c r="R32" s="12">
        <v>0</v>
      </c>
      <c r="S32" s="12">
        <v>0</v>
      </c>
      <c r="T32" s="12">
        <v>0</v>
      </c>
      <c r="U32" s="12">
        <f t="shared" si="3"/>
        <v>0</v>
      </c>
      <c r="V32" s="66" t="e">
        <f t="shared" si="4"/>
        <v>#DIV/0!</v>
      </c>
    </row>
    <row r="33" spans="1:22" ht="17">
      <c r="A33" s="12"/>
      <c r="B33" s="13"/>
      <c r="C33" s="12">
        <v>0</v>
      </c>
      <c r="D33" s="12">
        <v>0</v>
      </c>
      <c r="E33" s="12">
        <v>0</v>
      </c>
      <c r="F33" s="12">
        <f t="shared" si="0"/>
        <v>0</v>
      </c>
      <c r="G33" s="12">
        <v>0</v>
      </c>
      <c r="H33" s="12">
        <v>0</v>
      </c>
      <c r="I33" s="12">
        <v>0</v>
      </c>
      <c r="J33" s="12">
        <v>0</v>
      </c>
      <c r="K33" s="66" t="e">
        <f t="shared" si="1"/>
        <v>#DIV/0!</v>
      </c>
      <c r="L33" s="67" t="e">
        <f t="shared" si="2"/>
        <v>#DIV/0!</v>
      </c>
      <c r="M33" s="12">
        <v>0</v>
      </c>
      <c r="N33" s="12">
        <v>0</v>
      </c>
      <c r="O33" s="12">
        <v>0</v>
      </c>
      <c r="P33" s="12">
        <v>0</v>
      </c>
      <c r="Q33" s="12">
        <v>0</v>
      </c>
      <c r="R33" s="12">
        <v>0</v>
      </c>
      <c r="S33" s="12">
        <v>0</v>
      </c>
      <c r="T33" s="12">
        <v>0</v>
      </c>
      <c r="U33" s="12">
        <f t="shared" si="3"/>
        <v>0</v>
      </c>
      <c r="V33" s="66" t="e">
        <f t="shared" si="4"/>
        <v>#DIV/0!</v>
      </c>
    </row>
    <row r="34" spans="1:22" ht="17">
      <c r="A34" s="12"/>
      <c r="B34" s="13"/>
      <c r="C34" s="12">
        <v>0</v>
      </c>
      <c r="D34" s="12">
        <v>0</v>
      </c>
      <c r="E34" s="12">
        <v>0</v>
      </c>
      <c r="F34" s="12">
        <f t="shared" si="0"/>
        <v>0</v>
      </c>
      <c r="G34" s="12">
        <v>0</v>
      </c>
      <c r="H34" s="12">
        <v>0</v>
      </c>
      <c r="I34" s="12">
        <v>0</v>
      </c>
      <c r="J34" s="12">
        <v>0</v>
      </c>
      <c r="K34" s="66" t="e">
        <f t="shared" si="1"/>
        <v>#DIV/0!</v>
      </c>
      <c r="L34" s="67" t="e">
        <f t="shared" si="2"/>
        <v>#DIV/0!</v>
      </c>
      <c r="M34" s="12">
        <v>0</v>
      </c>
      <c r="N34" s="12">
        <v>0</v>
      </c>
      <c r="O34" s="12">
        <v>0</v>
      </c>
      <c r="P34" s="12">
        <v>0</v>
      </c>
      <c r="Q34" s="12">
        <v>0</v>
      </c>
      <c r="R34" s="12">
        <v>0</v>
      </c>
      <c r="S34" s="12">
        <v>0</v>
      </c>
      <c r="T34" s="12">
        <v>0</v>
      </c>
      <c r="U34" s="12">
        <f t="shared" si="3"/>
        <v>0</v>
      </c>
      <c r="V34" s="66" t="e">
        <f t="shared" si="4"/>
        <v>#DIV/0!</v>
      </c>
    </row>
    <row r="35" spans="1:22" s="1" customFormat="1" ht="16.5" customHeight="1">
      <c r="A35" s="12"/>
      <c r="B35" s="13"/>
      <c r="C35" s="12">
        <v>0</v>
      </c>
      <c r="D35" s="12">
        <v>0</v>
      </c>
      <c r="E35" s="12">
        <v>0</v>
      </c>
      <c r="F35" s="12">
        <f t="shared" si="0"/>
        <v>0</v>
      </c>
      <c r="G35" s="12">
        <v>0</v>
      </c>
      <c r="H35" s="12">
        <v>0</v>
      </c>
      <c r="I35" s="12">
        <v>0</v>
      </c>
      <c r="J35" s="12">
        <v>0</v>
      </c>
      <c r="K35" s="66" t="e">
        <f t="shared" si="1"/>
        <v>#DIV/0!</v>
      </c>
      <c r="L35" s="67" t="e">
        <f t="shared" si="2"/>
        <v>#DIV/0!</v>
      </c>
      <c r="M35" s="12">
        <v>0</v>
      </c>
      <c r="N35" s="12">
        <v>0</v>
      </c>
      <c r="O35" s="12">
        <v>0</v>
      </c>
      <c r="P35" s="12">
        <v>0</v>
      </c>
      <c r="Q35" s="12">
        <v>0</v>
      </c>
      <c r="R35" s="12">
        <v>0</v>
      </c>
      <c r="S35" s="12">
        <v>0</v>
      </c>
      <c r="T35" s="12">
        <v>0</v>
      </c>
      <c r="U35" s="12">
        <f t="shared" si="3"/>
        <v>0</v>
      </c>
      <c r="V35" s="66" t="e">
        <f t="shared" si="4"/>
        <v>#DIV/0!</v>
      </c>
    </row>
    <row r="36" spans="1:22" ht="17">
      <c r="A36" s="12"/>
      <c r="B36" s="13"/>
      <c r="C36" s="12">
        <v>0</v>
      </c>
      <c r="D36" s="12">
        <v>0</v>
      </c>
      <c r="E36" s="12">
        <v>0</v>
      </c>
      <c r="F36" s="12">
        <f t="shared" si="0"/>
        <v>0</v>
      </c>
      <c r="G36" s="12">
        <v>0</v>
      </c>
      <c r="H36" s="12">
        <v>0</v>
      </c>
      <c r="I36" s="12">
        <v>0</v>
      </c>
      <c r="J36" s="12">
        <v>0</v>
      </c>
      <c r="K36" s="66" t="e">
        <f t="shared" si="1"/>
        <v>#DIV/0!</v>
      </c>
      <c r="L36" s="67" t="e">
        <f t="shared" si="2"/>
        <v>#DIV/0!</v>
      </c>
      <c r="M36" s="12">
        <v>0</v>
      </c>
      <c r="N36" s="12">
        <v>0</v>
      </c>
      <c r="O36" s="12">
        <v>0</v>
      </c>
      <c r="P36" s="12">
        <v>0</v>
      </c>
      <c r="Q36" s="12">
        <v>0</v>
      </c>
      <c r="R36" s="12">
        <v>0</v>
      </c>
      <c r="S36" s="12">
        <v>0</v>
      </c>
      <c r="T36" s="12">
        <v>0</v>
      </c>
      <c r="U36" s="12">
        <f t="shared" si="3"/>
        <v>0</v>
      </c>
      <c r="V36" s="66" t="e">
        <f t="shared" si="4"/>
        <v>#DIV/0!</v>
      </c>
    </row>
    <row r="37" spans="1:22" ht="17">
      <c r="A37" s="12"/>
      <c r="B37" s="13"/>
      <c r="C37" s="12">
        <v>0</v>
      </c>
      <c r="D37" s="12">
        <v>0</v>
      </c>
      <c r="E37" s="12">
        <v>0</v>
      </c>
      <c r="F37" s="12">
        <f>SUM(D37:E37)</f>
        <v>0</v>
      </c>
      <c r="G37" s="12">
        <v>0</v>
      </c>
      <c r="H37" s="12">
        <v>0</v>
      </c>
      <c r="I37" s="12">
        <v>0</v>
      </c>
      <c r="J37" s="12">
        <v>0</v>
      </c>
      <c r="K37" s="66" t="e">
        <f>(J37/I37)</f>
        <v>#DIV/0!</v>
      </c>
      <c r="L37" s="67" t="e">
        <f>(D37/J37)</f>
        <v>#DIV/0!</v>
      </c>
      <c r="M37" s="12">
        <v>0</v>
      </c>
      <c r="N37" s="12">
        <v>0</v>
      </c>
      <c r="O37" s="12">
        <v>0</v>
      </c>
      <c r="P37" s="12">
        <v>0</v>
      </c>
      <c r="Q37" s="12">
        <v>0</v>
      </c>
      <c r="R37" s="12">
        <v>0</v>
      </c>
      <c r="S37" s="12">
        <v>0</v>
      </c>
      <c r="T37" s="12">
        <v>0</v>
      </c>
      <c r="U37" s="12">
        <f t="shared" si="3"/>
        <v>0</v>
      </c>
      <c r="V37" s="66" t="e">
        <f>S37/(S37+T37)</f>
        <v>#DIV/0!</v>
      </c>
    </row>
    <row r="38" spans="1:22" ht="17">
      <c r="A38" s="12"/>
      <c r="B38" s="13"/>
      <c r="C38" s="12">
        <v>0</v>
      </c>
      <c r="D38" s="12">
        <v>0</v>
      </c>
      <c r="E38" s="12">
        <v>0</v>
      </c>
      <c r="F38" s="12">
        <f t="shared" si="0"/>
        <v>0</v>
      </c>
      <c r="G38" s="12">
        <v>0</v>
      </c>
      <c r="H38" s="12">
        <v>0</v>
      </c>
      <c r="I38" s="12">
        <v>0</v>
      </c>
      <c r="J38" s="12">
        <v>0</v>
      </c>
      <c r="K38" s="66" t="e">
        <f t="shared" si="1"/>
        <v>#DIV/0!</v>
      </c>
      <c r="L38" s="67" t="e">
        <f t="shared" si="2"/>
        <v>#DIV/0!</v>
      </c>
      <c r="M38" s="12">
        <v>0</v>
      </c>
      <c r="N38" s="12">
        <v>0</v>
      </c>
      <c r="O38" s="12">
        <v>0</v>
      </c>
      <c r="P38" s="12">
        <v>0</v>
      </c>
      <c r="Q38" s="12">
        <v>0</v>
      </c>
      <c r="R38" s="12">
        <v>0</v>
      </c>
      <c r="S38" s="12">
        <v>0</v>
      </c>
      <c r="T38" s="12">
        <v>0</v>
      </c>
      <c r="U38" s="12">
        <f t="shared" si="3"/>
        <v>0</v>
      </c>
      <c r="V38" s="66" t="e">
        <f t="shared" si="4"/>
        <v>#DIV/0!</v>
      </c>
    </row>
    <row r="39" spans="1:22" ht="17">
      <c r="A39" s="12"/>
      <c r="B39" s="13"/>
      <c r="C39" s="12">
        <v>0</v>
      </c>
      <c r="D39" s="12">
        <v>0</v>
      </c>
      <c r="E39" s="12">
        <v>0</v>
      </c>
      <c r="F39" s="12">
        <f t="shared" si="0"/>
        <v>0</v>
      </c>
      <c r="G39" s="12">
        <v>0</v>
      </c>
      <c r="H39" s="12">
        <v>0</v>
      </c>
      <c r="I39" s="12">
        <v>0</v>
      </c>
      <c r="J39" s="12">
        <v>0</v>
      </c>
      <c r="K39" s="66" t="e">
        <f t="shared" si="1"/>
        <v>#DIV/0!</v>
      </c>
      <c r="L39" s="67" t="e">
        <f t="shared" si="2"/>
        <v>#DIV/0!</v>
      </c>
      <c r="M39" s="12">
        <v>0</v>
      </c>
      <c r="N39" s="12">
        <v>0</v>
      </c>
      <c r="O39" s="12">
        <v>0</v>
      </c>
      <c r="P39" s="12">
        <v>0</v>
      </c>
      <c r="Q39" s="12">
        <v>0</v>
      </c>
      <c r="R39" s="12">
        <v>0</v>
      </c>
      <c r="S39" s="12">
        <v>0</v>
      </c>
      <c r="T39" s="12">
        <v>0</v>
      </c>
      <c r="U39" s="12">
        <f t="shared" si="3"/>
        <v>0</v>
      </c>
      <c r="V39" s="66" t="e">
        <f t="shared" si="4"/>
        <v>#DIV/0!</v>
      </c>
    </row>
    <row r="40" spans="1:22" ht="17">
      <c r="A40" s="12"/>
      <c r="B40" s="13"/>
      <c r="C40" s="12">
        <v>0</v>
      </c>
      <c r="D40" s="12">
        <v>0</v>
      </c>
      <c r="E40" s="12">
        <v>0</v>
      </c>
      <c r="F40" s="12">
        <f t="shared" si="0"/>
        <v>0</v>
      </c>
      <c r="G40" s="12">
        <v>0</v>
      </c>
      <c r="H40" s="12">
        <v>0</v>
      </c>
      <c r="I40" s="12">
        <v>0</v>
      </c>
      <c r="J40" s="12">
        <v>0</v>
      </c>
      <c r="K40" s="66" t="e">
        <f t="shared" si="1"/>
        <v>#DIV/0!</v>
      </c>
      <c r="L40" s="67" t="e">
        <f t="shared" si="2"/>
        <v>#DIV/0!</v>
      </c>
      <c r="M40" s="12">
        <v>0</v>
      </c>
      <c r="N40" s="12">
        <v>0</v>
      </c>
      <c r="O40" s="12">
        <v>0</v>
      </c>
      <c r="P40" s="12">
        <v>0</v>
      </c>
      <c r="Q40" s="12">
        <v>0</v>
      </c>
      <c r="R40" s="12">
        <v>0</v>
      </c>
      <c r="S40" s="12">
        <v>0</v>
      </c>
      <c r="T40" s="12">
        <v>0</v>
      </c>
      <c r="U40" s="12">
        <f t="shared" si="3"/>
        <v>0</v>
      </c>
      <c r="V40" s="66" t="e">
        <f t="shared" si="4"/>
        <v>#DIV/0!</v>
      </c>
    </row>
    <row r="41" spans="1:22" ht="17">
      <c r="A41" s="14"/>
      <c r="B41" s="13"/>
      <c r="C41" s="12">
        <v>0</v>
      </c>
      <c r="D41" s="12">
        <v>0</v>
      </c>
      <c r="E41" s="12">
        <v>0</v>
      </c>
      <c r="F41" s="12">
        <f t="shared" si="0"/>
        <v>0</v>
      </c>
      <c r="G41" s="12">
        <v>0</v>
      </c>
      <c r="H41" s="12">
        <v>0</v>
      </c>
      <c r="I41" s="12">
        <v>0</v>
      </c>
      <c r="J41" s="12">
        <v>0</v>
      </c>
      <c r="K41" s="66" t="e">
        <f t="shared" si="1"/>
        <v>#DIV/0!</v>
      </c>
      <c r="L41" s="67" t="e">
        <f t="shared" si="2"/>
        <v>#DIV/0!</v>
      </c>
      <c r="M41" s="12">
        <v>0</v>
      </c>
      <c r="N41" s="12">
        <v>0</v>
      </c>
      <c r="O41" s="12">
        <v>0</v>
      </c>
      <c r="P41" s="12">
        <v>0</v>
      </c>
      <c r="Q41" s="12">
        <v>0</v>
      </c>
      <c r="R41" s="12">
        <v>0</v>
      </c>
      <c r="S41" s="12">
        <v>0</v>
      </c>
      <c r="T41" s="12">
        <v>0</v>
      </c>
      <c r="U41" s="12">
        <f t="shared" si="3"/>
        <v>0</v>
      </c>
      <c r="V41" s="66" t="e">
        <f t="shared" si="4"/>
        <v>#DIV/0!</v>
      </c>
    </row>
    <row r="42" spans="1:22" ht="17">
      <c r="A42" s="12"/>
      <c r="B42" s="13"/>
      <c r="C42" s="12">
        <v>0</v>
      </c>
      <c r="D42" s="12">
        <v>0</v>
      </c>
      <c r="E42" s="12">
        <v>0</v>
      </c>
      <c r="F42" s="12">
        <f t="shared" si="0"/>
        <v>0</v>
      </c>
      <c r="G42" s="12">
        <v>0</v>
      </c>
      <c r="H42" s="12">
        <v>0</v>
      </c>
      <c r="I42" s="12">
        <v>0</v>
      </c>
      <c r="J42" s="12">
        <v>0</v>
      </c>
      <c r="K42" s="66" t="e">
        <f t="shared" si="1"/>
        <v>#DIV/0!</v>
      </c>
      <c r="L42" s="67" t="e">
        <f t="shared" si="2"/>
        <v>#DIV/0!</v>
      </c>
      <c r="M42" s="12">
        <v>0</v>
      </c>
      <c r="N42" s="12">
        <v>0</v>
      </c>
      <c r="O42" s="12">
        <v>0</v>
      </c>
      <c r="P42" s="12">
        <v>0</v>
      </c>
      <c r="Q42" s="12">
        <v>0</v>
      </c>
      <c r="R42" s="12">
        <v>0</v>
      </c>
      <c r="S42" s="12">
        <v>0</v>
      </c>
      <c r="T42" s="12">
        <v>0</v>
      </c>
      <c r="U42" s="12">
        <f t="shared" si="3"/>
        <v>0</v>
      </c>
      <c r="V42" s="66" t="e">
        <f t="shared" si="4"/>
        <v>#DIV/0!</v>
      </c>
    </row>
    <row r="43" spans="1:22" ht="17">
      <c r="A43" s="12"/>
      <c r="B43" s="13"/>
      <c r="C43" s="12"/>
      <c r="D43" s="12"/>
      <c r="E43" s="12"/>
      <c r="F43" s="12"/>
      <c r="G43" s="12"/>
      <c r="H43" s="12"/>
      <c r="I43" s="12"/>
      <c r="J43" s="12"/>
      <c r="K43" s="66"/>
      <c r="L43" s="67"/>
      <c r="M43" s="12"/>
      <c r="N43" s="12"/>
      <c r="O43" s="12"/>
      <c r="P43" s="12"/>
      <c r="Q43" s="12"/>
      <c r="R43" s="12"/>
      <c r="S43" s="12"/>
      <c r="T43" s="12"/>
      <c r="U43" s="12"/>
      <c r="V43" s="66"/>
    </row>
    <row r="44" spans="1:22" ht="17">
      <c r="A44" s="12"/>
      <c r="B44" s="13"/>
      <c r="C44" s="12">
        <v>0</v>
      </c>
      <c r="D44" s="12">
        <v>0</v>
      </c>
      <c r="E44" s="12">
        <v>0</v>
      </c>
      <c r="F44" s="12">
        <f t="shared" si="0"/>
        <v>0</v>
      </c>
      <c r="G44" s="12">
        <v>0</v>
      </c>
      <c r="H44" s="12">
        <v>0</v>
      </c>
      <c r="I44" s="12">
        <v>0</v>
      </c>
      <c r="J44" s="12">
        <v>0</v>
      </c>
      <c r="K44" s="12"/>
      <c r="L44" s="32"/>
      <c r="M44" s="12"/>
      <c r="N44" s="12"/>
      <c r="O44" s="12"/>
      <c r="P44" s="12"/>
      <c r="Q44" s="12"/>
      <c r="R44" s="12"/>
      <c r="S44" s="12"/>
      <c r="T44" s="12"/>
      <c r="U44" s="12"/>
      <c r="V44" s="34"/>
    </row>
    <row r="45" spans="1:22" ht="17">
      <c r="A45" s="12"/>
      <c r="B45" s="13"/>
      <c r="C45" s="12">
        <v>0</v>
      </c>
      <c r="D45" s="12">
        <v>0</v>
      </c>
      <c r="E45" s="12">
        <v>0</v>
      </c>
      <c r="F45" s="12">
        <f t="shared" si="0"/>
        <v>0</v>
      </c>
      <c r="G45" s="12">
        <v>0</v>
      </c>
      <c r="H45" s="12">
        <v>0</v>
      </c>
      <c r="I45" s="12">
        <v>0</v>
      </c>
      <c r="J45" s="12">
        <v>0</v>
      </c>
      <c r="K45" s="12"/>
      <c r="L45" s="32"/>
      <c r="M45" s="12"/>
      <c r="N45" s="12"/>
      <c r="O45" s="12"/>
      <c r="P45" s="12"/>
      <c r="Q45" s="12"/>
      <c r="R45" s="12"/>
      <c r="S45" s="12"/>
      <c r="T45" s="12"/>
      <c r="U45" s="12"/>
      <c r="V45" s="34"/>
    </row>
    <row r="46" spans="1:22" ht="17">
      <c r="A46" s="12"/>
      <c r="B46" s="13"/>
      <c r="C46" s="12">
        <v>0</v>
      </c>
      <c r="D46" s="12">
        <v>0</v>
      </c>
      <c r="E46" s="12">
        <v>0</v>
      </c>
      <c r="F46" s="12">
        <f t="shared" si="0"/>
        <v>0</v>
      </c>
      <c r="G46" s="12">
        <v>0</v>
      </c>
      <c r="H46" s="12">
        <v>0</v>
      </c>
      <c r="I46" s="12">
        <v>0</v>
      </c>
      <c r="J46" s="12">
        <v>0</v>
      </c>
      <c r="K46" s="12"/>
      <c r="L46" s="32"/>
      <c r="M46" s="12"/>
      <c r="N46" s="12"/>
      <c r="O46" s="12"/>
      <c r="P46" s="12"/>
      <c r="Q46" s="12"/>
      <c r="R46" s="12"/>
      <c r="S46" s="12"/>
      <c r="T46" s="12"/>
      <c r="U46" s="12"/>
      <c r="V46" s="34"/>
    </row>
    <row r="47" spans="1:22" ht="17">
      <c r="A47" s="15"/>
      <c r="B47" s="15" t="s">
        <v>54</v>
      </c>
      <c r="C47" s="12">
        <v>0</v>
      </c>
      <c r="D47" s="12">
        <v>0</v>
      </c>
      <c r="E47" s="12">
        <v>0</v>
      </c>
      <c r="F47" s="12">
        <v>0</v>
      </c>
      <c r="G47" s="12">
        <v>0</v>
      </c>
      <c r="H47" s="12">
        <v>0</v>
      </c>
      <c r="I47" s="12">
        <v>0</v>
      </c>
      <c r="J47" s="12">
        <v>0</v>
      </c>
      <c r="K47" s="15"/>
      <c r="L47" s="15"/>
      <c r="M47" s="15"/>
      <c r="N47" s="15"/>
      <c r="O47" s="15"/>
      <c r="P47" s="15"/>
      <c r="Q47" s="15"/>
      <c r="R47" s="15"/>
      <c r="S47" s="15"/>
      <c r="T47" s="15"/>
      <c r="U47" s="15"/>
      <c r="V47" s="15"/>
    </row>
    <row r="48" spans="1:22" ht="17">
      <c r="A48" s="15"/>
      <c r="B48" s="15"/>
      <c r="C48" s="15"/>
      <c r="D48" s="15"/>
      <c r="E48" s="15"/>
      <c r="F48" s="15"/>
      <c r="G48" s="15"/>
      <c r="H48" s="15"/>
      <c r="I48" s="15"/>
      <c r="J48" s="15"/>
      <c r="K48" s="15"/>
      <c r="L48" s="15"/>
      <c r="M48" s="15"/>
      <c r="N48" s="15"/>
      <c r="O48" s="15"/>
      <c r="P48" s="15"/>
      <c r="Q48" s="15"/>
      <c r="R48" s="15"/>
      <c r="S48" s="15"/>
      <c r="T48" s="15"/>
      <c r="U48" s="15"/>
      <c r="V48" s="15"/>
    </row>
    <row r="49" spans="1:22" ht="17">
      <c r="A49" s="16"/>
      <c r="B49" s="16" t="s">
        <v>14</v>
      </c>
      <c r="C49" s="17">
        <f>SUM(C14:C46)</f>
        <v>0</v>
      </c>
      <c r="D49" s="17">
        <f>SUM(D14:D48)</f>
        <v>0</v>
      </c>
      <c r="E49" s="17">
        <f t="shared" ref="E49:J49" si="5">SUM(E15:E48)</f>
        <v>0</v>
      </c>
      <c r="F49" s="17">
        <f>SUM(F14:F48)</f>
        <v>0</v>
      </c>
      <c r="G49" s="17">
        <f>SUM(G14:G48)</f>
        <v>0</v>
      </c>
      <c r="H49" s="17">
        <f>SUM(H14:H42)</f>
        <v>0</v>
      </c>
      <c r="I49" s="17">
        <f t="shared" si="5"/>
        <v>0</v>
      </c>
      <c r="J49" s="17">
        <f t="shared" si="5"/>
        <v>0</v>
      </c>
      <c r="K49" s="68" t="e">
        <f>(J49/I49)</f>
        <v>#DIV/0!</v>
      </c>
      <c r="L49" s="69" t="e">
        <f>(D49/J49)</f>
        <v>#DIV/0!</v>
      </c>
      <c r="M49" s="17">
        <f>SUM(M15:M48)</f>
        <v>0</v>
      </c>
      <c r="N49" s="17">
        <f>SUM(N15:N48)</f>
        <v>0</v>
      </c>
      <c r="O49" s="17">
        <f>SUM(O15:O48)</f>
        <v>0</v>
      </c>
      <c r="P49" s="17">
        <f>SUM(P15:P48)</f>
        <v>0</v>
      </c>
      <c r="Q49" s="17">
        <f>SUM(Q15:Q48)</f>
        <v>0</v>
      </c>
      <c r="R49" s="17">
        <f>SUM(R14:R42)</f>
        <v>0</v>
      </c>
      <c r="S49" s="17">
        <f>SUM(S15:S48)</f>
        <v>0</v>
      </c>
      <c r="T49" s="17">
        <f>SUM(T15:T48)</f>
        <v>0</v>
      </c>
      <c r="U49" s="17">
        <f>SUM(S49:T49)</f>
        <v>0</v>
      </c>
      <c r="V49" s="68" t="e">
        <f>S49/(S49+T49)</f>
        <v>#DIV/0!</v>
      </c>
    </row>
    <row r="50" spans="1:22" ht="17">
      <c r="A50" s="13"/>
      <c r="B50" s="16"/>
      <c r="C50" s="13"/>
      <c r="D50" s="13"/>
      <c r="E50" s="13"/>
      <c r="F50" s="13"/>
      <c r="G50" s="13"/>
      <c r="H50" s="13"/>
      <c r="I50" s="13"/>
      <c r="J50" s="13"/>
      <c r="K50" s="13"/>
      <c r="L50" s="13"/>
      <c r="M50" s="13"/>
      <c r="N50" s="13"/>
      <c r="O50" s="12"/>
      <c r="P50" s="12"/>
      <c r="Q50" s="13"/>
      <c r="R50" s="13"/>
      <c r="S50" s="13"/>
      <c r="T50" s="12"/>
      <c r="U50" s="13"/>
      <c r="V50" s="13"/>
    </row>
    <row r="51" spans="1:22" ht="17">
      <c r="A51" s="13"/>
      <c r="B51" s="13"/>
      <c r="C51" s="13"/>
      <c r="D51" s="13"/>
      <c r="E51" s="13"/>
      <c r="F51" s="13"/>
      <c r="G51" s="13"/>
      <c r="H51" s="13"/>
      <c r="I51" s="13"/>
      <c r="J51" s="13"/>
      <c r="K51" s="13"/>
      <c r="L51" s="13"/>
      <c r="M51" s="13"/>
      <c r="N51" s="13"/>
      <c r="O51" s="12"/>
      <c r="P51" s="12"/>
      <c r="Q51" s="13"/>
      <c r="R51" s="13"/>
      <c r="S51" s="13"/>
      <c r="T51" s="12"/>
      <c r="U51" s="13"/>
      <c r="V51" s="13"/>
    </row>
    <row r="52" spans="1:22" ht="17">
      <c r="A52" s="13"/>
      <c r="B52" s="16" t="s">
        <v>26</v>
      </c>
      <c r="C52" s="21" t="s">
        <v>27</v>
      </c>
      <c r="D52" s="21" t="s">
        <v>28</v>
      </c>
      <c r="E52" s="13"/>
      <c r="F52" s="21" t="s">
        <v>7</v>
      </c>
      <c r="G52" s="21" t="s">
        <v>9</v>
      </c>
      <c r="H52" s="13"/>
      <c r="I52" s="15"/>
      <c r="J52" s="21" t="s">
        <v>29</v>
      </c>
      <c r="K52" s="21" t="s">
        <v>30</v>
      </c>
      <c r="L52" s="15"/>
      <c r="M52" s="13"/>
      <c r="N52" s="21" t="s">
        <v>31</v>
      </c>
      <c r="O52" s="21" t="s">
        <v>30</v>
      </c>
      <c r="P52" s="21"/>
      <c r="Q52" s="21" t="s">
        <v>32</v>
      </c>
      <c r="R52" s="21" t="s">
        <v>33</v>
      </c>
      <c r="S52" s="21" t="s">
        <v>34</v>
      </c>
      <c r="T52" s="15"/>
      <c r="U52" s="13"/>
      <c r="V52" s="13"/>
    </row>
    <row r="53" spans="1:22" ht="17">
      <c r="A53" s="13"/>
      <c r="B53" s="13"/>
      <c r="C53" s="12">
        <f>D49</f>
        <v>0</v>
      </c>
      <c r="D53" s="24" t="e">
        <f>C53/C10</f>
        <v>#DIV/0!</v>
      </c>
      <c r="E53" s="13"/>
      <c r="F53" s="12">
        <f>H10+I10</f>
        <v>0</v>
      </c>
      <c r="G53" s="24" t="e">
        <f>F53/C10</f>
        <v>#DIV/0!</v>
      </c>
      <c r="H53" s="13"/>
      <c r="I53" s="15"/>
      <c r="J53" s="12">
        <f>J49</f>
        <v>0</v>
      </c>
      <c r="K53" s="24" t="e">
        <f>J53/C10</f>
        <v>#DIV/0!</v>
      </c>
      <c r="L53" s="15"/>
      <c r="M53" s="13"/>
      <c r="N53" s="12">
        <f>E10</f>
        <v>0</v>
      </c>
      <c r="O53" s="24" t="e">
        <f>N53/C10</f>
        <v>#DIV/0!</v>
      </c>
      <c r="P53" s="24"/>
      <c r="Q53" s="12">
        <f>N49</f>
        <v>0</v>
      </c>
      <c r="R53" s="12">
        <v>0</v>
      </c>
      <c r="S53" s="12">
        <f>Q49</f>
        <v>0</v>
      </c>
      <c r="T53" s="15"/>
      <c r="U53" s="13"/>
      <c r="V53" s="13"/>
    </row>
    <row r="54" spans="1:22" ht="17">
      <c r="A54" s="13"/>
      <c r="B54" s="13"/>
      <c r="C54" s="13"/>
      <c r="D54" s="13"/>
      <c r="E54" s="13"/>
      <c r="F54" s="13"/>
      <c r="G54" s="13"/>
      <c r="H54" s="13"/>
      <c r="I54" s="13"/>
      <c r="J54" s="13"/>
      <c r="K54" s="13"/>
      <c r="L54" s="13"/>
      <c r="M54" s="13"/>
      <c r="N54" s="13"/>
      <c r="O54" s="12"/>
      <c r="P54" s="12"/>
      <c r="Q54" s="13"/>
      <c r="R54" s="13"/>
      <c r="S54" s="13"/>
      <c r="T54" s="12"/>
      <c r="U54" s="13"/>
      <c r="V54" s="13"/>
    </row>
    <row r="55" spans="1:22" ht="17">
      <c r="A55" s="13"/>
      <c r="B55" s="13"/>
      <c r="C55" s="21" t="s">
        <v>35</v>
      </c>
      <c r="D55" s="13"/>
      <c r="E55" s="17"/>
      <c r="F55" s="41"/>
      <c r="G55" s="15"/>
      <c r="H55" s="13"/>
      <c r="I55" s="21" t="s">
        <v>36</v>
      </c>
      <c r="J55" s="13"/>
      <c r="K55" s="41"/>
      <c r="L55" s="15"/>
      <c r="M55" s="15"/>
      <c r="N55" s="15"/>
      <c r="O55" s="12"/>
      <c r="P55" s="12"/>
      <c r="Q55" s="13"/>
      <c r="R55" s="13"/>
      <c r="S55" s="13"/>
      <c r="T55" s="12"/>
      <c r="U55" s="13"/>
      <c r="V55" s="13"/>
    </row>
    <row r="56" spans="1:22" ht="17">
      <c r="A56" s="13"/>
      <c r="B56" s="13"/>
      <c r="C56" s="13" t="s">
        <v>37</v>
      </c>
      <c r="D56" s="12">
        <f>M49</f>
        <v>0</v>
      </c>
      <c r="E56" s="13"/>
      <c r="F56" s="14"/>
      <c r="G56" s="15"/>
      <c r="H56" s="13"/>
      <c r="I56" s="43" t="s">
        <v>38</v>
      </c>
      <c r="J56" s="12"/>
      <c r="K56" s="15"/>
      <c r="L56" s="70"/>
      <c r="M56" s="15"/>
      <c r="N56" s="15"/>
      <c r="O56" s="12"/>
      <c r="P56" s="12"/>
      <c r="Q56" s="13"/>
      <c r="R56" s="13"/>
      <c r="S56" s="13"/>
      <c r="T56" s="12"/>
      <c r="U56" s="13"/>
      <c r="V56" s="13"/>
    </row>
    <row r="57" spans="1:22" ht="17">
      <c r="A57" s="13"/>
      <c r="B57" s="13"/>
      <c r="C57" s="44" t="s">
        <v>39</v>
      </c>
      <c r="D57" s="65"/>
      <c r="E57" s="13"/>
      <c r="F57" s="45"/>
      <c r="G57" s="65"/>
      <c r="H57" s="13"/>
      <c r="I57" s="45" t="s">
        <v>39</v>
      </c>
      <c r="J57" s="65"/>
      <c r="K57" s="13"/>
      <c r="L57" s="13"/>
      <c r="M57" s="13"/>
      <c r="N57" s="13"/>
      <c r="O57" s="12"/>
      <c r="P57" s="12"/>
      <c r="Q57" s="13"/>
      <c r="R57" s="13"/>
      <c r="S57" s="13"/>
      <c r="T57" s="12"/>
      <c r="U57" s="13"/>
      <c r="V57" s="13"/>
    </row>
    <row r="58" spans="1:22" ht="17">
      <c r="A58" s="13"/>
      <c r="B58" s="13"/>
      <c r="C58" s="16" t="s">
        <v>40</v>
      </c>
      <c r="D58" s="46" t="e">
        <f>(D56/D57)</f>
        <v>#DIV/0!</v>
      </c>
      <c r="E58" s="13"/>
      <c r="F58" s="16"/>
      <c r="G58" s="46"/>
      <c r="H58" s="13"/>
      <c r="I58" s="16" t="s">
        <v>40</v>
      </c>
      <c r="J58" s="46" t="e">
        <f>(J56/J57)</f>
        <v>#DIV/0!</v>
      </c>
      <c r="K58" s="13"/>
      <c r="L58" s="13"/>
      <c r="M58" s="13"/>
      <c r="N58" s="13"/>
      <c r="O58" s="12"/>
      <c r="P58" s="12"/>
      <c r="Q58" s="13"/>
      <c r="R58" s="13"/>
      <c r="S58" s="13"/>
      <c r="T58" s="12"/>
      <c r="U58" s="13"/>
      <c r="V58" s="13"/>
    </row>
  </sheetData>
  <mergeCells count="6">
    <mergeCell ref="S12:V12"/>
    <mergeCell ref="B1:D1"/>
    <mergeCell ref="J1:K1"/>
    <mergeCell ref="J2:K2"/>
    <mergeCell ref="A3:B3"/>
    <mergeCell ref="A12:B12"/>
  </mergeCells>
  <phoneticPr fontId="0" type="noConversion"/>
  <pageMargins left="0.74803149606299213" right="0.74803149606299213" top="0.98425196850393704" bottom="0.98425196850393704" header="0.51181102362204722" footer="0.51181102362204722"/>
  <colBreaks count="1" manualBreakCount="1">
    <brk id="22" max="1048575" man="1"/>
  </colBreaks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56</vt:i4>
      </vt:variant>
    </vt:vector>
  </HeadingPairs>
  <TitlesOfParts>
    <vt:vector size="56" baseType="lpstr">
      <vt:lpstr>Cumulative Regular Season</vt:lpstr>
      <vt:lpstr>Exhibition-&gt;</vt:lpstr>
      <vt:lpstr>Sept 12 vs UOIT</vt:lpstr>
      <vt:lpstr>Sept 18 vs Western</vt:lpstr>
      <vt:lpstr>Sept 24 @ York</vt:lpstr>
      <vt:lpstr>Sept 25 vs UOIT</vt:lpstr>
      <vt:lpstr>Oct 3 vs York</vt:lpstr>
      <vt:lpstr>Oct 24 @ Cornell</vt:lpstr>
      <vt:lpstr>no game</vt:lpstr>
      <vt:lpstr>Cumulative Exhibition</vt:lpstr>
      <vt:lpstr>Regular Season-&gt;</vt:lpstr>
      <vt:lpstr>Oct 9 vs Concordia</vt:lpstr>
      <vt:lpstr>Oct 10 vs UQTR</vt:lpstr>
      <vt:lpstr>Oct 15 vs Guelph</vt:lpstr>
      <vt:lpstr>Oct 17 @ Western</vt:lpstr>
      <vt:lpstr>Oct 22 @ Guelph</vt:lpstr>
      <vt:lpstr>Oct 30 vs York</vt:lpstr>
      <vt:lpstr>Oct 31 @ Brock</vt:lpstr>
      <vt:lpstr>Nov 5 @ Laurier</vt:lpstr>
      <vt:lpstr>Nov 6 vs McGill</vt:lpstr>
      <vt:lpstr>Nov 13 @ Nipissing</vt:lpstr>
      <vt:lpstr>Nov 14 @ Laurentian</vt:lpstr>
      <vt:lpstr>Nov 20 vs Carleton</vt:lpstr>
      <vt:lpstr>Nov 21 vs RMC</vt:lpstr>
      <vt:lpstr>Nov 26 vs Laurier</vt:lpstr>
      <vt:lpstr>Nov 28 @ Waterloo</vt:lpstr>
      <vt:lpstr>Dec 4 @ UOIT</vt:lpstr>
      <vt:lpstr>Dec 5 @ Queen's</vt:lpstr>
      <vt:lpstr>Jan 6 vs Toronto</vt:lpstr>
      <vt:lpstr>Jan 8 vs Waterloo</vt:lpstr>
      <vt:lpstr>Jan 15 @ Lakehead</vt:lpstr>
      <vt:lpstr>Jan 16 @ Lakehead</vt:lpstr>
      <vt:lpstr>Jan 21 vs Brock</vt:lpstr>
      <vt:lpstr>Jan 23 vs Windsor</vt:lpstr>
      <vt:lpstr>Jan 28 vs Guelph</vt:lpstr>
      <vt:lpstr>Jan 30 @ Windsor</vt:lpstr>
      <vt:lpstr>Feb 5 @ York</vt:lpstr>
      <vt:lpstr>Feb 6 @ Toronto</vt:lpstr>
      <vt:lpstr>Feb 10 vs Western</vt:lpstr>
      <vt:lpstr>Playoff Bracket</vt:lpstr>
      <vt:lpstr>Roster Breakdown</vt:lpstr>
      <vt:lpstr>Cumulative One Sheet</vt:lpstr>
      <vt:lpstr>Sheet1</vt:lpstr>
      <vt:lpstr>Medals View</vt:lpstr>
      <vt:lpstr>Calendar</vt:lpstr>
      <vt:lpstr>#8 Wigle</vt:lpstr>
      <vt:lpstr>Sheet2</vt:lpstr>
      <vt:lpstr>Playoffs-&gt;</vt:lpstr>
      <vt:lpstr>Q-Finals Game 1 Feb 13 vs UQTR</vt:lpstr>
      <vt:lpstr>Q-Finals Game 2 Feb 16 @ UQTR</vt:lpstr>
      <vt:lpstr>Q-Finals Game 3 Feb 19 @ UQTR </vt:lpstr>
      <vt:lpstr>Cumulative Playoffs</vt:lpstr>
      <vt:lpstr>Cumulative-&gt;</vt:lpstr>
      <vt:lpstr>Overall Cumulative Statistics</vt:lpstr>
      <vt:lpstr>TEMPLATE</vt:lpstr>
      <vt:lpstr>Medals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Statistics 2015-16</dc:title>
  <dc:creator>Lucas Cianfrini</dc:creator>
  <cp:keywords/>
  <cp:lastModifiedBy>Dave Whiffen</cp:lastModifiedBy>
  <cp:lastPrinted>2016-01-14T18:12:17Z</cp:lastPrinted>
  <dcterms:created xsi:type="dcterms:W3CDTF">2001-02-21T04:28:17Z</dcterms:created>
  <dcterms:modified xsi:type="dcterms:W3CDTF">2016-07-07T17:29:15Z</dcterms:modified>
</cp:coreProperties>
</file>